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50" activeTab="4"/>
  </bookViews>
  <sheets>
    <sheet name="งบทดลอง" sheetId="1" r:id="rId1"/>
    <sheet name="กระดาษทำการกระทบยอด" sheetId="2" r:id="rId2"/>
    <sheet name="งบกระทบยอดเงินฝาก" sheetId="3" r:id="rId3"/>
    <sheet name="งบรับ -จ่ายเงินสด" sheetId="4" r:id="rId4"/>
    <sheet name="ประกาศ" sheetId="5" r:id="rId5"/>
  </sheets>
  <definedNames/>
  <calcPr fullCalcOnLoad="1"/>
</workbook>
</file>

<file path=xl/sharedStrings.xml><?xml version="1.0" encoding="utf-8"?>
<sst xmlns="http://schemas.openxmlformats.org/spreadsheetml/2006/main" count="423" uniqueCount="234">
  <si>
    <t>องค์การบริหารส่วนตำบลหลุ่งตะเคียน  อำเภอห้วยแถลง  จังหวัดนครราชสีมา</t>
  </si>
  <si>
    <t xml:space="preserve">งบทดลอง  </t>
  </si>
  <si>
    <t>รายการ</t>
  </si>
  <si>
    <t>รหัสบัญชี</t>
  </si>
  <si>
    <t>เดบิต</t>
  </si>
  <si>
    <t>เครดิต</t>
  </si>
  <si>
    <t>เงินสด</t>
  </si>
  <si>
    <t>-</t>
  </si>
  <si>
    <t>ลูกหนี้ - ภาษีบำรุงท้องที่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</si>
  <si>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</si>
  <si>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</si>
  <si>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</si>
  <si>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</si>
  <si>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</si>
  <si>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</si>
  <si>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</si>
  <si>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</si>
  <si>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</si>
  <si>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ทุนสำรองเงินสะสม</t>
  </si>
  <si>
    <t xml:space="preserve">     -  ภาษีหัก  ณ  ที่จ่าย</t>
  </si>
  <si>
    <t xml:space="preserve">     -  ประกันสัญญา</t>
  </si>
  <si>
    <t xml:space="preserve">     -  เศรษฐกิจชุมชน</t>
  </si>
  <si>
    <t>(นางสาวบุญเหลือ  ผาสุขสม)</t>
  </si>
  <si>
    <t>ปลัดองค์การบริหารส่วนตำบลหลุ่งตะเคียน</t>
  </si>
  <si>
    <t>นายกองค์การบริหารส่วนตำบลหลุ่งตะเคียน</t>
  </si>
  <si>
    <t>รวมทั้งสิ้น</t>
  </si>
  <si>
    <t>(นางสาวสมปอง  ชุ่มพุดซา)</t>
  </si>
  <si>
    <t>ตรวจสอบแล้วถูกต้อง</t>
  </si>
  <si>
    <t>ลูกหนี้เงินยืมเงินงบประมาณ</t>
  </si>
  <si>
    <t>รายจ่ายอื่น</t>
  </si>
  <si>
    <t xml:space="preserve">     -    เงินอุดหนุนศูนย์พัฒนาครอบครัว</t>
  </si>
  <si>
    <t>*************************************************</t>
  </si>
  <si>
    <t>นักวิชาการเงินและบัญชี</t>
  </si>
  <si>
    <t>(นายซ้อน  กองศรี)</t>
  </si>
  <si>
    <t>(นางสาวสุจิตรา  กันยามาศ)</t>
  </si>
  <si>
    <t>หัวหน้าส่วนการคลัง</t>
  </si>
  <si>
    <t>เงินเดือน  (ฝ่ายการเมือง)</t>
  </si>
  <si>
    <t>เงินเดือน  (ฝ่ายประจำ)</t>
  </si>
  <si>
    <t xml:space="preserve">(นางสาวสุจิตรา  กันยามาศ) </t>
  </si>
  <si>
    <t xml:space="preserve">  นายกองค์การบริหารส่วนตำบลหลุ่งตะเคียน</t>
  </si>
  <si>
    <t xml:space="preserve">     -   โครงการหลักประกันรายได้แก่ผู้สูงอายุ</t>
  </si>
  <si>
    <t xml:space="preserve">                                       *************************************************************</t>
  </si>
  <si>
    <t xml:space="preserve">     -    เงินสนับสนุนสวัสดิการให้แก่ผู้พิการ</t>
  </si>
  <si>
    <t>รายจ่ายที่รอจ่าย</t>
  </si>
  <si>
    <t xml:space="preserve">     -  ธนาคารออมสิน</t>
  </si>
  <si>
    <t xml:space="preserve">บัญชีเงินรับฝาก  (๙๐๐) </t>
  </si>
  <si>
    <t xml:space="preserve">     -  ค่าใช้จ่าย  ๕  %</t>
  </si>
  <si>
    <t xml:space="preserve">     -  เงินส่วนลด  ๖%</t>
  </si>
  <si>
    <t>รายรับ   (หมายเหตุ  ๑)</t>
  </si>
  <si>
    <t>เงินรับฝาก    (หมายเหตุ  ๒)</t>
  </si>
  <si>
    <t>เงินอุดหนุนเฉพาะกิจ (หมายเหตุ ๓)</t>
  </si>
  <si>
    <t>เงินฝากธนาคาร  ธกส.  เลขที่  ๑๙๑-๒-๔๓๑๙๕-๒</t>
  </si>
  <si>
    <t>เงินฝากธนาคาร  ธกส.  เลขที่  ๑๙๑-๒-๕๗๖๓๖-๒</t>
  </si>
  <si>
    <t>เงินฝากธนาคาร  ธกส.  เลขที่  ๑๙๑-๒-๖๑๕๒๙-๗</t>
  </si>
  <si>
    <t>เงินฝากธนาคาร  ออมสิน  เลขที่   ๓๖๕๕๘๐๐๐๑๗๙-๗</t>
  </si>
  <si>
    <t xml:space="preserve">บัญชีเงินอุดหนุน   (๔๔๑๐๐๐) </t>
  </si>
  <si>
    <t>เงินฝากธนาคาร  ออมสิน  เลขที่   ๓๐๐๐๐๐๙๔๙๘๓๘</t>
  </si>
  <si>
    <t xml:space="preserve"> (นางสาวบุญเหลือ  ผาสุขสม)</t>
  </si>
  <si>
    <t xml:space="preserve"> ปลัดองค์การบริหารส่วนตำบลหลุ่งตะเคียน</t>
  </si>
  <si>
    <t xml:space="preserve"> (นายซ้อน  กองศรี)</t>
  </si>
  <si>
    <t xml:space="preserve">หัวหน้าส่วนการคลัง  </t>
  </si>
  <si>
    <t xml:space="preserve">     -    เงินอุดหนุนค่าตอบแทนครู  ศพด.</t>
  </si>
  <si>
    <t>เงินฝากธนาคาร  กรุงไทย   เลขที่  ๓๐๑-๖-๐๙๔๖๗-๓</t>
  </si>
  <si>
    <t>ดอกเบี้ย</t>
  </si>
  <si>
    <t xml:space="preserve">     -    เงินอุดหนุนทุนการศึกษาครูผู้ดูแลเด็กเล็ก</t>
  </si>
  <si>
    <t>ลูกหนี้เงินยืมตามงบประมาณ</t>
  </si>
  <si>
    <t>ณ  วันที่    ๓๐   ธันวาคม    ๒๕๕๔</t>
  </si>
  <si>
    <t>หมายเหตุ  ๒  ประกอบงบทดลอง  ประจำเดือน    ธันวาคม   ๒๕๕๔</t>
  </si>
  <si>
    <t>หมายเหตุ  ๓  ประกอบงบทดลอง  ประจำเดือน    ธันวาคม   ๒๕๕๔</t>
  </si>
  <si>
    <t>กระดาษทำการกระทบยอด</t>
  </si>
  <si>
    <t>รายจ่ายตามงบประมาณ  (จ่ายจากรายรับ)</t>
  </si>
  <si>
    <t>ประจำเดือน ธันวาคม  ๒๕๕๔</t>
  </si>
  <si>
    <t>แผนงาน/งาน</t>
  </si>
  <si>
    <t>รวม</t>
  </si>
  <si>
    <t>หมวด/ประเภทรายจ่าย</t>
  </si>
  <si>
    <t>รวมเดือนนี้</t>
  </si>
  <si>
    <t>รวมแต่ต้นปี</t>
  </si>
  <si>
    <t xml:space="preserve"> - ๒ -</t>
  </si>
  <si>
    <t xml:space="preserve"> - ๓ -</t>
  </si>
  <si>
    <t xml:space="preserve"> - ๔ -</t>
  </si>
  <si>
    <t>(นางสาวสุจิตรา   กันยามาศ)</t>
  </si>
  <si>
    <t>(นางสาวบุญเหลือ ผาสุขสม)</t>
  </si>
  <si>
    <t>องค์การบริหารส่วนตำบลหลุ่งตะเคียน</t>
  </si>
  <si>
    <t>ธนาคารเพื่อการเกษตรและสหกรณ์การเกษตร</t>
  </si>
  <si>
    <t>งบกระทบยอดเงินฝากธนาคาร</t>
  </si>
  <si>
    <t>เลขที่บัญชี  ๑๙๑-๒-๔๓๑๙๕-๒</t>
  </si>
  <si>
    <t>บาท</t>
  </si>
  <si>
    <t xml:space="preserve">บวก  </t>
  </si>
  <si>
    <t>เงินฝากระหว่างทาง</t>
  </si>
  <si>
    <t>วันที่ลงบัญชี</t>
  </si>
  <si>
    <t>วันที่ฝากธนาคาร</t>
  </si>
  <si>
    <t>จำนวนเงิน</t>
  </si>
  <si>
    <t>หัก</t>
  </si>
  <si>
    <t>เช็คจ่ายที่ผู้รับไม่นำมาขึ้นเงินกับธนาคาร</t>
  </si>
  <si>
    <t>วันที่</t>
  </si>
  <si>
    <t>เลขที่เช็ค</t>
  </si>
  <si>
    <t>บวก  หรือ (หัก)  รายการกระทบยอดอื่นๆ</t>
  </si>
  <si>
    <t>รายละเอียด</t>
  </si>
  <si>
    <t>ผู้จัดทำ</t>
  </si>
  <si>
    <t>ผู้ตรวจสอบ</t>
  </si>
  <si>
    <t xml:space="preserve">              (นางสาวสมปอง  ชุ่มพุดซา)</t>
  </si>
  <si>
    <t xml:space="preserve">         (นางสาวสุจิตรา  กันยามาศ)</t>
  </si>
  <si>
    <t xml:space="preserve">              นักวิชาการเงินและบัญชี</t>
  </si>
  <si>
    <t xml:space="preserve">               หัวหน้าส่วนการคลัง</t>
  </si>
  <si>
    <t>ผู้รับรอง</t>
  </si>
  <si>
    <t xml:space="preserve">            (นางสาวบุญเหลือ  ผาสุขสม)</t>
  </si>
  <si>
    <t xml:space="preserve">                  (นายซ้อน   กองศรี)</t>
  </si>
  <si>
    <t xml:space="preserve">   นายกองค์การบริหารส่วนตำบลหลุ่งตะเคียน</t>
  </si>
  <si>
    <t>ยอดคงเหลือตามรายงานธนาคาร  ณ  วันที่   ๓๐  ธันวาคม  ๒๕๕๔</t>
  </si>
  <si>
    <t xml:space="preserve">    ๒๐  ธ.ค.  ๒๕๕๔</t>
  </si>
  <si>
    <t xml:space="preserve">    ๓๐  ธ.ค.  ๒๕๕๔</t>
  </si>
  <si>
    <t>ยอดคงเหลือตามบัญชี  ณ  วันที่  ๓๐  ธันวาคม   ๒๕๕๔</t>
  </si>
  <si>
    <t>อำเภอห้วยแถลง  จังหวัดนครราชสีมา</t>
  </si>
  <si>
    <t>ปีงบประมาณ  ๒๕๕๕</t>
  </si>
  <si>
    <t>รายงานรับ - จ่ายเงินสด</t>
  </si>
  <si>
    <t>ประจำเดือน  ธันวาคม  ๒๕๕๔</t>
  </si>
  <si>
    <t>จนถึงปัจจุบัน</t>
  </si>
  <si>
    <t>รหัส</t>
  </si>
  <si>
    <t>เดือนนี้</t>
  </si>
  <si>
    <t>ประมาณการ</t>
  </si>
  <si>
    <t>เกิดขึ้นจริง</t>
  </si>
  <si>
    <t>บัญชี</t>
  </si>
  <si>
    <t>(บาท)</t>
  </si>
  <si>
    <t>ยอดยกมา</t>
  </si>
  <si>
    <t>รายรับ (หมายเหตุ ๑)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</si>
  <si>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</si>
  <si>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</si>
  <si>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</si>
  <si>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 และการพานิชย์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</si>
  <si>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</si>
  <si>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</si>
  <si>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</si>
  <si>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</si>
  <si>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เงินอุดหนุนระบุวัตถุประสงค์ (หมายเหตุ  ๒)</t>
  </si>
  <si>
    <t>เงินรับฝาก   (หมายเหตุ  ๓)</t>
  </si>
  <si>
    <t>ลูกหนี้เงินยืมเงินสะสม</t>
  </si>
  <si>
    <t>ลูกหนี้ - ภาษีโรงเรือนและที่ดิน</t>
  </si>
  <si>
    <t>รวมรายรับ</t>
  </si>
  <si>
    <t>หมายเหตุ ๑  ประกอบงบรับ-จ่ายเงินสด เดือน   ธันวาคม   ๒๕๕๔</t>
  </si>
  <si>
    <t>รายรับ</t>
  </si>
  <si>
    <t xml:space="preserve">                        </t>
  </si>
  <si>
    <t>ภาษีบำรุงท้องที่</t>
  </si>
  <si>
    <t>ค่าธรรมเนียมการควบคุมอาคาร</t>
  </si>
  <si>
    <t>ค่าใบอนุญาตควบคุมอาคาร</t>
  </si>
  <si>
    <t>ค่าใบอนุญาตรับทำการเก็บขน ฯ</t>
  </si>
  <si>
    <t>รายได้สาธารณูปโภค</t>
  </si>
  <si>
    <t>ภาษีมูลค่าเพิ่ม  ๑  ใน  ๙</t>
  </si>
  <si>
    <t>ภาษีธุรกิจเฉพาะ</t>
  </si>
  <si>
    <t xml:space="preserve">                         </t>
  </si>
  <si>
    <t>ภาษีสุรา</t>
  </si>
  <si>
    <t>ภาษีสรรพสามิต</t>
  </si>
  <si>
    <t>ค่าภาคหลวงปิโตรเลียม</t>
  </si>
  <si>
    <t>ค่าธรรมเนียมจดทะเบียนสิทธิและนิติกรรม</t>
  </si>
  <si>
    <t xml:space="preserve">                      </t>
  </si>
  <si>
    <t xml:space="preserve">  **********************************************************************</t>
  </si>
  <si>
    <t>(ลงชื่อ)</t>
  </si>
  <si>
    <t xml:space="preserve">             (นางสาวบุญเหลือ   ผาสุขสม)                                                                               </t>
  </si>
  <si>
    <t xml:space="preserve">       ปลัดองค์การบริหารส่วนตำบลหลุ่งตะเคียน                                      นายกองค์การบริหารส่วนตำบลหลุ่งตะเคียน</t>
  </si>
  <si>
    <t>หมายเหตุ  ๒  ประกอบงบรับ-จ่ายเงินสด เดือน   ธันวาคม  ๒๕๕๔</t>
  </si>
  <si>
    <t>เงินอุดหนุนระบุวัตถุประสงค์</t>
  </si>
  <si>
    <t>เงินอุดหนุนสวัสดิการให้แก่ผู้พิการ</t>
  </si>
  <si>
    <t>โครงการหลักประกันรายได้แก่ผู้สูงอายุ</t>
  </si>
  <si>
    <t>หมายเหตุ ๓  ประกอบงบรับ-จ่ายเงินสด เดือน   ธันวาคม  ๒๕๕๔</t>
  </si>
  <si>
    <t>เงินรับฝาก</t>
  </si>
  <si>
    <t>ภาษีหัก  ณ  ที่จ่าย</t>
  </si>
  <si>
    <t>ค่าใช้จ่ายในการจัดเก็บภาษีบำรุงท้องที่  ๕%</t>
  </si>
  <si>
    <t>ส่วนลดในการจัดเก็บภาษีบำรุงท้องที่  ๖%</t>
  </si>
  <si>
    <t>เศรษฐกิจชุมชน</t>
  </si>
  <si>
    <t>รายจ่าย</t>
  </si>
  <si>
    <t xml:space="preserve">         งบกลาง</t>
  </si>
  <si>
    <t xml:space="preserve">         เงินเดือน  (ฝ่ายการเมือง)</t>
  </si>
  <si>
    <t xml:space="preserve">         เงินเดือน  (ฝ่ายประจำ)</t>
  </si>
  <si>
    <t xml:space="preserve">         ค่าตอบแทน</t>
  </si>
  <si>
    <t xml:space="preserve">         ค่าใช้สอย</t>
  </si>
  <si>
    <t xml:space="preserve">         ค่าวัสดุ</t>
  </si>
  <si>
    <t xml:space="preserve">         ค่าสาธารณูปโภค</t>
  </si>
  <si>
    <t xml:space="preserve">         เงินอุดหนุน</t>
  </si>
  <si>
    <t xml:space="preserve">         ค่าครุภัณฑ์</t>
  </si>
  <si>
    <t xml:space="preserve">         ค่าที่ดินและสิ่งก่อสร้าง</t>
  </si>
  <si>
    <t xml:space="preserve">         รายจ่ายอื่น</t>
  </si>
  <si>
    <t xml:space="preserve">           เงินอุดหนุนระบุวัตถุประสงค์(หมายเหตุ  ๔ )</t>
  </si>
  <si>
    <t xml:space="preserve">         เงินสะสม</t>
  </si>
  <si>
    <t xml:space="preserve">         เงินรับฝาก  (หมายเหตุ  ๕)</t>
  </si>
  <si>
    <t xml:space="preserve">         ลูกหนี้เงินยืมเงินงบประมาณ</t>
  </si>
  <si>
    <t xml:space="preserve">         รายจ่ายที่รอจ่าย  (หมายเหตุ  ๖)</t>
  </si>
  <si>
    <t>รวมรายจ่าย</t>
  </si>
  <si>
    <t>สูงกว่า</t>
  </si>
  <si>
    <t>รายรับ                 รายจ่าย</t>
  </si>
  <si>
    <t>(ต่ำกว่า)</t>
  </si>
  <si>
    <t>ยอดยกไป</t>
  </si>
  <si>
    <t>นางสาวสุจิตรา  กันยามาศ</t>
  </si>
  <si>
    <t xml:space="preserve"> หัวหน้าส่วนการคลัง</t>
  </si>
  <si>
    <t>หมายเหตุ  ๔  ประกอบงบรับ-จ่ายเงินสด เดือน   ธันวาคม  ๒๕๕๔</t>
  </si>
  <si>
    <t>หมายเหตุ  ๕  ประกอบงบรับ-จ่ายเงินสด เดือน   ธันวาคม   ๒๕๕๔</t>
  </si>
  <si>
    <t>ค่าใช้จ่ายอำเภอ  ๕%</t>
  </si>
  <si>
    <t>ส่วนลด  ๖%</t>
  </si>
  <si>
    <t xml:space="preserve">           (นางสาวสมปอง  ชุ่มพุดซา)</t>
  </si>
  <si>
    <t xml:space="preserve">                                            (นางสาวสุจิตรา  กันยามาศ)</t>
  </si>
  <si>
    <t xml:space="preserve">           นักวิชาการเงินและบัญชี</t>
  </si>
  <si>
    <t xml:space="preserve">                                                  หัวหน้าส่วนการคลัง</t>
  </si>
  <si>
    <t>เงินกู้ออมสิน</t>
  </si>
  <si>
    <t>เงินสนับสนุนสวัสดิการแก่ผู้พิการ</t>
  </si>
  <si>
    <t>เงินกู้ธนาคารออมสิน</t>
  </si>
  <si>
    <t>********************************************</t>
  </si>
  <si>
    <t xml:space="preserve">(ลงชื่อ)..นางสาวสมปอง  ชุ่มพุดซา......ผู้จัดทำ                     </t>
  </si>
  <si>
    <t xml:space="preserve">          (นางสาวสมปอง  ชุ่มพุดซา)                                            </t>
  </si>
  <si>
    <r>
      <t xml:space="preserve">            นักวิชาการเงินและบัญชี                        </t>
    </r>
    <r>
      <rPr>
        <b/>
        <sz val="14"/>
        <rFont val="TH SarabunPSK"/>
        <family val="2"/>
      </rPr>
      <t xml:space="preserve">-  ได้ตรวจสอบแล้วถูกต้อง </t>
    </r>
    <r>
      <rPr>
        <sz val="14"/>
        <rFont val="TH SarabunPSK"/>
        <family val="2"/>
      </rPr>
      <t xml:space="preserve">     </t>
    </r>
  </si>
  <si>
    <t xml:space="preserve"> (ลงชื่อ)...นางสาวสุจิตรา  กันยามาศ.....ผู้ตรวจสอบ    </t>
  </si>
  <si>
    <t xml:space="preserve"> (ลงชื่อ)..นางสาวบุญเหลือ  ผาสุขสม....ผู้ตรวจสอบ</t>
  </si>
  <si>
    <t xml:space="preserve"> (ลงชื่อ).....นายซ้อน  กองศรี......ผู้รับรอง</t>
  </si>
  <si>
    <t>(ลงชื่อ)................ซ้อน  กองศรี...............ผู้รับรอง</t>
  </si>
  <si>
    <t>(ลงชื่อ)......บุญเหลือ ผาสุขสม.........ผู้ตรวจสอบ</t>
  </si>
  <si>
    <t>(ลงชื่อ).....สุจิตรา   กันยามาศ.....ผู้ตรวจ</t>
  </si>
  <si>
    <t>(ลงชื่อ).............สมปอง  ชุ่มพุดซา...........ผู้จัดทำ</t>
  </si>
  <si>
    <t>(ลงชื่อ)............สมปอง  ชุ่มพุดซา.......วันที่ ๓๐  ธันวาคม   ๒๕๕๔</t>
  </si>
  <si>
    <t>(ลงชื่อ)......สุจิตรา  กันยามาศ.......วันที่ ๓๐  ธันวาคม   ๒๕๕๔</t>
  </si>
  <si>
    <t>(ลงชื่อ).......บุญเหลือ  ผาสุขสม.......วันที่   ๓๐  ธันวาคม   ๒๕๕๔</t>
  </si>
  <si>
    <t>(ลงชื่อ)....ซ้อน   กองศรี...........วันที่  ๓๐  ธันวาคม   ๒๕๕๔</t>
  </si>
  <si>
    <t xml:space="preserve">   สมปอง  ชุ่มพุดซา</t>
  </si>
  <si>
    <t xml:space="preserve">ผู้จัดทำ                           (ลงชื่อ)      สุจิตรา  กันยามาศ              </t>
  </si>
  <si>
    <t xml:space="preserve"> บุญเหลือ  ผาสุขสม</t>
  </si>
  <si>
    <t xml:space="preserve">    ผู้ตรวจสอบ                  (ลงชื่อ)       ซ้อน   กองศรี                    </t>
  </si>
  <si>
    <r>
      <t xml:space="preserve">(ลงชื่อ)    </t>
    </r>
    <r>
      <rPr>
        <b/>
        <sz val="14"/>
        <rFont val="TH SarabunPSK"/>
        <family val="2"/>
      </rPr>
      <t xml:space="preserve">สุจิตรา  กันยามาศ </t>
    </r>
    <r>
      <rPr>
        <sz val="14"/>
        <rFont val="TH SarabunPSK"/>
        <family val="2"/>
      </rPr>
      <t xml:space="preserve">   ผู้ตรวจ</t>
    </r>
  </si>
  <si>
    <r>
      <t xml:space="preserve">(ลงชื่อ) </t>
    </r>
    <r>
      <rPr>
        <b/>
        <sz val="14"/>
        <rFont val="TH SarabunPSK"/>
        <family val="2"/>
      </rPr>
      <t xml:space="preserve">   บุญเหลือ  ผาสุขสม</t>
    </r>
    <r>
      <rPr>
        <sz val="14"/>
        <rFont val="TH SarabunPSK"/>
        <family val="2"/>
      </rPr>
      <t xml:space="preserve">     ผู้ตรวจสอบ</t>
    </r>
  </si>
  <si>
    <r>
      <t xml:space="preserve">(ลงชื่อ)    </t>
    </r>
    <r>
      <rPr>
        <b/>
        <sz val="14"/>
        <rFont val="TH SarabunPSK"/>
        <family val="2"/>
      </rPr>
      <t xml:space="preserve">ซ้อน  กองศรี </t>
    </r>
    <r>
      <rPr>
        <sz val="14"/>
        <rFont val="TH SarabunPSK"/>
        <family val="2"/>
      </rPr>
      <t xml:space="preserve">    ผู้รับรอง</t>
    </r>
  </si>
  <si>
    <t xml:space="preserve">        ประกาศองค์การบริหารส่วนตำบลหลุ่งตะเคียน</t>
  </si>
  <si>
    <t xml:space="preserve">      เรื่อง  รายงานงบทางการเงิน  ประจำเดือน  ธันวาคม  ๒๕๕๔</t>
  </si>
  <si>
    <t>………………………………………………….………………………</t>
  </si>
  <si>
    <t>จึงประกาศมาเพื่อทราบโดยทั่วกัน</t>
  </si>
  <si>
    <t>ประกาศ  ณ  วันที่   ๖  เดือน มกราคม  พ.ศ. ๒๕๕๕</t>
  </si>
  <si>
    <t xml:space="preserve">             (นายซ้อน  กองศรี)</t>
  </si>
  <si>
    <t xml:space="preserve">             นายกองค์การบริหารตำบลหลุ่งตะเคียน</t>
  </si>
  <si>
    <t xml:space="preserve">               ด้วยองค์การบริหารตำบลหลุ่งตะเคียน ได้จัดทำรายงานการเงินตามระเบียบกระทรวงมหาดไทย ว่าด้วยการรับเงิน การเบิกจ่ายเงิน การฝากเงิน การเก็บรักษาและการตรวจเงินขององค์กรปกครองส่วนท้องถิ่น  พ.ศ.  ๒๕๔๗  หมวด ๑๐  ข้อ   ๑๐๑ องค์การบริหารตำบลหลุ่งตะเคียน   ขอประกาศข้อมูลรายงานทางการเงิน   ประจำเดือน  ธันวาคม  ๒๕๕๔   ประจำปีงบประมาณ  ๒๕๕๕</t>
  </si>
  <si>
    <r>
      <t xml:space="preserve">              </t>
    </r>
    <r>
      <rPr>
        <b/>
        <sz val="16"/>
        <rFont val="TH SarabunPSK"/>
        <family val="2"/>
      </rPr>
      <t>ซ้อน  กองศรี</t>
    </r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</si>
</sst>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000"/>
    <numFmt numFmtId="200" formatCode="000"/>
    <numFmt numFmtId="201" formatCode="_(* #,##0_);_(* \(#,##0\);_(* &quot;-&quot;??_);_(@_)"/>
    <numFmt numFmtId="202" formatCode="00"/>
    <numFmt numFmtId="203" formatCode="_-* #,##0_-;\-* #,##0_-;_-* &quot;-&quot;??_-;_-@_-"/>
    <numFmt numFmtId="204" formatCode="\ot#,##0"/>
    <numFmt numFmtId="205" formatCode="t###0"/>
    <numFmt numFmtId="206" formatCode="t##0"/>
    <numFmt numFmtId="207" formatCode="\o\ot###0"/>
    <numFmt numFmtId="208" formatCode="00000"/>
    <numFmt numFmtId="209" formatCode="t###\o"/>
    <numFmt numFmtId="210" formatCode="t###"/>
    <numFmt numFmtId="211" formatCode="t###0.00"/>
    <numFmt numFmtId="212" formatCode="\ot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59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name val="TH SarabunPSK"/>
      <family val="2"/>
    </font>
    <font>
      <sz val="10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5"/>
      <name val="TH SarabunPSK"/>
      <family val="2"/>
    </font>
    <font>
      <sz val="14"/>
      <name val="Cordia New"/>
      <family val="2"/>
    </font>
    <font>
      <sz val="16"/>
      <name val="Times New Roman"/>
      <family val="1"/>
    </font>
    <font>
      <sz val="8"/>
      <name val="Times New Roman"/>
      <family val="1"/>
    </font>
    <font>
      <sz val="17"/>
      <name val="DilleniaUPC"/>
      <family val="1"/>
    </font>
    <font>
      <sz val="17"/>
      <name val="Times New Roman"/>
      <family val="1"/>
    </font>
    <font>
      <sz val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194" fontId="1" fillId="0" borderId="0" xfId="40" applyFont="1" applyAlignment="1">
      <alignment/>
    </xf>
    <xf numFmtId="0" fontId="1" fillId="0" borderId="0" xfId="0" applyFont="1" applyAlignment="1">
      <alignment/>
    </xf>
    <xf numFmtId="194" fontId="1" fillId="0" borderId="0" xfId="38" applyFont="1" applyAlignment="1">
      <alignment/>
    </xf>
    <xf numFmtId="61" fontId="3" fillId="0" borderId="0" xfId="47" applyNumberFormat="1" applyFont="1" applyAlignment="1">
      <alignment horizontal="center"/>
      <protection/>
    </xf>
    <xf numFmtId="0" fontId="4" fillId="0" borderId="0" xfId="0" applyFont="1" applyAlignment="1">
      <alignment/>
    </xf>
    <xf numFmtId="0" fontId="3" fillId="0" borderId="0" xfId="47" applyFont="1" applyAlignment="1">
      <alignment horizontal="center"/>
      <protection/>
    </xf>
    <xf numFmtId="0" fontId="3" fillId="0" borderId="10" xfId="47" applyFont="1" applyBorder="1" applyAlignment="1">
      <alignment horizontal="center"/>
      <protection/>
    </xf>
    <xf numFmtId="0" fontId="4" fillId="0" borderId="11" xfId="47" applyFont="1" applyBorder="1">
      <alignment/>
      <protection/>
    </xf>
    <xf numFmtId="204" fontId="4" fillId="0" borderId="11" xfId="47" applyNumberFormat="1" applyFont="1" applyBorder="1" applyAlignment="1">
      <alignment horizontal="center"/>
      <protection/>
    </xf>
    <xf numFmtId="61" fontId="4" fillId="0" borderId="11" xfId="40" applyNumberFormat="1" applyFont="1" applyBorder="1" applyAlignment="1">
      <alignment/>
    </xf>
    <xf numFmtId="61" fontId="4" fillId="0" borderId="11" xfId="40" applyNumberFormat="1" applyFont="1" applyBorder="1" applyAlignment="1">
      <alignment horizontal="center"/>
    </xf>
    <xf numFmtId="61" fontId="4" fillId="0" borderId="11" xfId="47" applyNumberFormat="1" applyFont="1" applyBorder="1" applyAlignment="1">
      <alignment horizontal="center"/>
      <protection/>
    </xf>
    <xf numFmtId="61" fontId="5" fillId="0" borderId="11" xfId="38" applyNumberFormat="1" applyFont="1" applyBorder="1" applyAlignment="1">
      <alignment horizontal="right"/>
    </xf>
    <xf numFmtId="61" fontId="5" fillId="0" borderId="11" xfId="0" applyNumberFormat="1" applyFont="1" applyBorder="1" applyAlignment="1">
      <alignment horizontal="center"/>
    </xf>
    <xf numFmtId="61" fontId="4" fillId="0" borderId="0" xfId="40" applyNumberFormat="1" applyFont="1" applyBorder="1" applyAlignment="1">
      <alignment/>
    </xf>
    <xf numFmtId="205" fontId="4" fillId="0" borderId="11" xfId="47" applyNumberFormat="1" applyFont="1" applyBorder="1" applyAlignment="1">
      <alignment horizontal="center"/>
      <protection/>
    </xf>
    <xf numFmtId="61" fontId="4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center"/>
    </xf>
    <xf numFmtId="205" fontId="4" fillId="0" borderId="12" xfId="0" applyNumberFormat="1" applyFont="1" applyBorder="1" applyAlignment="1">
      <alignment horizontal="center"/>
    </xf>
    <xf numFmtId="61" fontId="4" fillId="0" borderId="11" xfId="40" applyNumberFormat="1" applyFont="1" applyBorder="1" applyAlignment="1">
      <alignment horizontal="right"/>
    </xf>
    <xf numFmtId="0" fontId="4" fillId="0" borderId="13" xfId="47" applyFont="1" applyBorder="1">
      <alignment/>
      <protection/>
    </xf>
    <xf numFmtId="205" fontId="4" fillId="0" borderId="13" xfId="47" applyNumberFormat="1" applyFont="1" applyBorder="1" applyAlignment="1">
      <alignment horizontal="center"/>
      <protection/>
    </xf>
    <xf numFmtId="61" fontId="3" fillId="0" borderId="13" xfId="0" applyNumberFormat="1" applyFont="1" applyBorder="1" applyAlignment="1">
      <alignment horizontal="center"/>
    </xf>
    <xf numFmtId="0" fontId="4" fillId="0" borderId="0" xfId="47" applyFont="1">
      <alignment/>
      <protection/>
    </xf>
    <xf numFmtId="0" fontId="4" fillId="0" borderId="0" xfId="47" applyFont="1" applyAlignment="1">
      <alignment horizontal="center"/>
      <protection/>
    </xf>
    <xf numFmtId="61" fontId="3" fillId="0" borderId="14" xfId="40" applyNumberFormat="1" applyFont="1" applyBorder="1" applyAlignment="1">
      <alignment/>
    </xf>
    <xf numFmtId="61" fontId="3" fillId="0" borderId="14" xfId="40" applyNumberFormat="1" applyFont="1" applyBorder="1" applyAlignment="1">
      <alignment horizontal="center"/>
    </xf>
    <xf numFmtId="61" fontId="3" fillId="0" borderId="0" xfId="40" applyNumberFormat="1" applyFont="1" applyBorder="1" applyAlignment="1">
      <alignment/>
    </xf>
    <xf numFmtId="61" fontId="3" fillId="0" borderId="0" xfId="40" applyNumberFormat="1" applyFont="1" applyBorder="1" applyAlignment="1">
      <alignment horizontal="center"/>
    </xf>
    <xf numFmtId="61" fontId="3" fillId="0" borderId="0" xfId="47" applyNumberFormat="1" applyFont="1" applyBorder="1" applyAlignment="1">
      <alignment horizontal="center"/>
      <protection/>
    </xf>
    <xf numFmtId="61" fontId="4" fillId="0" borderId="0" xfId="0" applyNumberFormat="1" applyFont="1" applyAlignment="1">
      <alignment horizontal="center"/>
    </xf>
    <xf numFmtId="0" fontId="4" fillId="0" borderId="0" xfId="47" applyFont="1" applyAlignment="1">
      <alignment horizontal="left"/>
      <protection/>
    </xf>
    <xf numFmtId="201" fontId="4" fillId="0" borderId="0" xfId="40" applyNumberFormat="1" applyFont="1" applyAlignment="1">
      <alignment/>
    </xf>
    <xf numFmtId="61" fontId="4" fillId="0" borderId="0" xfId="40" applyNumberFormat="1" applyFont="1" applyAlignment="1">
      <alignment/>
    </xf>
    <xf numFmtId="201" fontId="4" fillId="0" borderId="0" xfId="40" applyNumberFormat="1" applyFont="1" applyAlignment="1">
      <alignment horizontal="center"/>
    </xf>
    <xf numFmtId="61" fontId="4" fillId="0" borderId="0" xfId="47" applyNumberFormat="1" applyFont="1" applyAlignment="1">
      <alignment horizontal="center"/>
      <protection/>
    </xf>
    <xf numFmtId="0" fontId="3" fillId="0" borderId="0" xfId="47" applyFont="1" applyBorder="1" applyAlignment="1">
      <alignment horizontal="center"/>
      <protection/>
    </xf>
    <xf numFmtId="61" fontId="4" fillId="0" borderId="0" xfId="47" applyNumberFormat="1" applyFont="1">
      <alignment/>
      <protection/>
    </xf>
    <xf numFmtId="0" fontId="4" fillId="0" borderId="0" xfId="47" applyFont="1" applyBorder="1">
      <alignment/>
      <protection/>
    </xf>
    <xf numFmtId="206" fontId="4" fillId="0" borderId="0" xfId="47" applyNumberFormat="1" applyFont="1" applyBorder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194" fontId="3" fillId="0" borderId="0" xfId="40" applyFont="1" applyAlignment="1">
      <alignment horizontal="center"/>
    </xf>
    <xf numFmtId="61" fontId="3" fillId="0" borderId="0" xfId="40" applyNumberFormat="1" applyFont="1" applyAlignment="1">
      <alignment/>
    </xf>
    <xf numFmtId="61" fontId="3" fillId="0" borderId="0" xfId="40" applyNumberFormat="1" applyFont="1" applyAlignment="1">
      <alignment horizontal="center"/>
    </xf>
    <xf numFmtId="194" fontId="4" fillId="0" borderId="0" xfId="40" applyFont="1" applyAlignment="1">
      <alignment horizontal="center"/>
    </xf>
    <xf numFmtId="194" fontId="4" fillId="0" borderId="0" xfId="40" applyFont="1" applyAlignment="1">
      <alignment/>
    </xf>
    <xf numFmtId="61" fontId="4" fillId="0" borderId="0" xfId="40" applyNumberFormat="1" applyFont="1" applyAlignment="1">
      <alignment/>
    </xf>
    <xf numFmtId="61" fontId="4" fillId="0" borderId="0" xfId="40" applyNumberFormat="1" applyFont="1" applyAlignment="1">
      <alignment horizontal="center"/>
    </xf>
    <xf numFmtId="0" fontId="3" fillId="0" borderId="0" xfId="0" applyFont="1" applyAlignment="1">
      <alignment horizontal="center"/>
    </xf>
    <xf numFmtId="194" fontId="4" fillId="0" borderId="0" xfId="38" applyFont="1" applyAlignment="1">
      <alignment/>
    </xf>
    <xf numFmtId="62" fontId="4" fillId="0" borderId="0" xfId="38" applyNumberFormat="1" applyFont="1" applyAlignment="1">
      <alignment/>
    </xf>
    <xf numFmtId="62" fontId="4" fillId="0" borderId="0" xfId="0" applyNumberFormat="1" applyFont="1" applyAlignment="1">
      <alignment/>
    </xf>
    <xf numFmtId="62" fontId="3" fillId="0" borderId="15" xfId="0" applyNumberFormat="1" applyFont="1" applyBorder="1" applyAlignment="1">
      <alignment/>
    </xf>
    <xf numFmtId="61" fontId="1" fillId="0" borderId="12" xfId="38" applyNumberFormat="1" applyFont="1" applyBorder="1" applyAlignment="1">
      <alignment horizontal="right"/>
    </xf>
    <xf numFmtId="61" fontId="4" fillId="0" borderId="12" xfId="40" applyNumberFormat="1" applyFont="1" applyBorder="1" applyAlignment="1">
      <alignment/>
    </xf>
    <xf numFmtId="61" fontId="3" fillId="0" borderId="0" xfId="47" applyNumberFormat="1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61" fontId="3" fillId="0" borderId="10" xfId="47" applyNumberFormat="1" applyFont="1" applyBorder="1" applyAlignment="1">
      <alignment horizontal="center"/>
      <protection/>
    </xf>
    <xf numFmtId="61" fontId="4" fillId="0" borderId="0" xfId="0" applyNumberFormat="1" applyFont="1" applyAlignment="1">
      <alignment horizontal="center"/>
    </xf>
    <xf numFmtId="201" fontId="4" fillId="0" borderId="0" xfId="40" applyNumberFormat="1" applyFont="1" applyAlignment="1">
      <alignment horizontal="center"/>
    </xf>
    <xf numFmtId="0" fontId="4" fillId="0" borderId="0" xfId="47" applyFont="1" applyAlignment="1">
      <alignment horizontal="center"/>
      <protection/>
    </xf>
    <xf numFmtId="0" fontId="3" fillId="0" borderId="16" xfId="47" applyFont="1" applyBorder="1" applyAlignment="1">
      <alignment horizontal="center"/>
      <protection/>
    </xf>
    <xf numFmtId="0" fontId="3" fillId="0" borderId="17" xfId="47" applyFont="1" applyBorder="1" applyAlignment="1">
      <alignment horizontal="center"/>
      <protection/>
    </xf>
    <xf numFmtId="0" fontId="3" fillId="0" borderId="18" xfId="47" applyFont="1" applyBorder="1" applyAlignment="1">
      <alignment horizontal="center"/>
      <protection/>
    </xf>
    <xf numFmtId="0" fontId="3" fillId="0" borderId="19" xfId="47" applyFont="1" applyBorder="1" applyAlignment="1">
      <alignment horizontal="center"/>
      <protection/>
    </xf>
    <xf numFmtId="194" fontId="3" fillId="0" borderId="0" xfId="40" applyFont="1" applyAlignment="1">
      <alignment horizontal="center"/>
    </xf>
    <xf numFmtId="194" fontId="4" fillId="0" borderId="0" xfId="40" applyFont="1" applyAlignment="1">
      <alignment horizontal="center"/>
    </xf>
    <xf numFmtId="62" fontId="4" fillId="0" borderId="0" xfId="40" applyNumberFormat="1" applyFont="1" applyAlignment="1">
      <alignment horizontal="right"/>
    </xf>
    <xf numFmtId="62" fontId="4" fillId="0" borderId="20" xfId="40" applyNumberFormat="1" applyFont="1" applyBorder="1" applyAlignment="1">
      <alignment horizontal="right"/>
    </xf>
    <xf numFmtId="62" fontId="3" fillId="0" borderId="15" xfId="4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21" xfId="0" applyFont="1" applyBorder="1" applyAlignment="1">
      <alignment horizontal="right"/>
    </xf>
    <xf numFmtId="207" fontId="25" fillId="0" borderId="10" xfId="0" applyNumberFormat="1" applyFont="1" applyBorder="1" applyAlignment="1">
      <alignment horizontal="center"/>
    </xf>
    <xf numFmtId="207" fontId="25" fillId="0" borderId="10" xfId="0" applyNumberFormat="1" applyFont="1" applyBorder="1" applyAlignment="1">
      <alignment horizontal="center"/>
    </xf>
    <xf numFmtId="208" fontId="25" fillId="0" borderId="22" xfId="0" applyNumberFormat="1" applyFont="1" applyBorder="1" applyAlignment="1">
      <alignment horizontal="center" vertical="center"/>
    </xf>
    <xf numFmtId="208" fontId="25" fillId="0" borderId="0" xfId="0" applyNumberFormat="1" applyFont="1" applyAlignment="1">
      <alignment horizontal="center"/>
    </xf>
    <xf numFmtId="0" fontId="25" fillId="0" borderId="13" xfId="0" applyFont="1" applyBorder="1" applyAlignment="1">
      <alignment/>
    </xf>
    <xf numFmtId="208" fontId="25" fillId="0" borderId="23" xfId="0" applyNumberFormat="1" applyFont="1" applyBorder="1" applyAlignment="1">
      <alignment horizontal="center" vertical="center"/>
    </xf>
    <xf numFmtId="209" fontId="26" fillId="0" borderId="22" xfId="0" applyNumberFormat="1" applyFont="1" applyBorder="1" applyAlignment="1">
      <alignment horizontal="left"/>
    </xf>
    <xf numFmtId="62" fontId="26" fillId="0" borderId="22" xfId="38" applyNumberFormat="1" applyFont="1" applyBorder="1" applyAlignment="1">
      <alignment/>
    </xf>
    <xf numFmtId="62" fontId="26" fillId="0" borderId="22" xfId="0" applyNumberFormat="1" applyFont="1" applyBorder="1" applyAlignment="1">
      <alignment/>
    </xf>
    <xf numFmtId="62" fontId="26" fillId="0" borderId="24" xfId="0" applyNumberFormat="1" applyFont="1" applyBorder="1" applyAlignment="1">
      <alignment/>
    </xf>
    <xf numFmtId="0" fontId="26" fillId="0" borderId="0" xfId="0" applyFont="1" applyAlignment="1">
      <alignment/>
    </xf>
    <xf numFmtId="210" fontId="26" fillId="0" borderId="25" xfId="0" applyNumberFormat="1" applyFont="1" applyBorder="1" applyAlignment="1">
      <alignment/>
    </xf>
    <xf numFmtId="62" fontId="26" fillId="0" borderId="25" xfId="38" applyNumberFormat="1" applyFont="1" applyBorder="1" applyAlignment="1">
      <alignment/>
    </xf>
    <xf numFmtId="62" fontId="26" fillId="0" borderId="26" xfId="38" applyNumberFormat="1" applyFont="1" applyBorder="1" applyAlignment="1">
      <alignment/>
    </xf>
    <xf numFmtId="210" fontId="26" fillId="0" borderId="26" xfId="0" applyNumberFormat="1" applyFont="1" applyBorder="1" applyAlignment="1">
      <alignment/>
    </xf>
    <xf numFmtId="62" fontId="26" fillId="0" borderId="11" xfId="38" applyNumberFormat="1" applyFont="1" applyBorder="1" applyAlignment="1">
      <alignment/>
    </xf>
    <xf numFmtId="200" fontId="26" fillId="0" borderId="10" xfId="0" applyNumberFormat="1" applyFont="1" applyBorder="1" applyAlignment="1">
      <alignment horizontal="center"/>
    </xf>
    <xf numFmtId="62" fontId="26" fillId="0" borderId="10" xfId="38" applyNumberFormat="1" applyFont="1" applyBorder="1" applyAlignment="1">
      <alignment/>
    </xf>
    <xf numFmtId="200" fontId="26" fillId="0" borderId="14" xfId="0" applyNumberFormat="1" applyFont="1" applyBorder="1" applyAlignment="1">
      <alignment horizontal="center"/>
    </xf>
    <xf numFmtId="62" fontId="26" fillId="0" borderId="14" xfId="38" applyNumberFormat="1" applyFont="1" applyBorder="1" applyAlignment="1">
      <alignment/>
    </xf>
    <xf numFmtId="210" fontId="26" fillId="0" borderId="24" xfId="0" applyNumberFormat="1" applyFont="1" applyBorder="1" applyAlignment="1">
      <alignment horizontal="left"/>
    </xf>
    <xf numFmtId="211" fontId="26" fillId="0" borderId="24" xfId="38" applyNumberFormat="1" applyFont="1" applyBorder="1" applyAlignment="1">
      <alignment/>
    </xf>
    <xf numFmtId="210" fontId="26" fillId="0" borderId="10" xfId="0" applyNumberFormat="1" applyFont="1" applyBorder="1" applyAlignment="1">
      <alignment horizontal="center"/>
    </xf>
    <xf numFmtId="210" fontId="26" fillId="0" borderId="14" xfId="0" applyNumberFormat="1" applyFont="1" applyBorder="1" applyAlignment="1">
      <alignment horizontal="center"/>
    </xf>
    <xf numFmtId="62" fontId="26" fillId="0" borderId="0" xfId="0" applyNumberFormat="1" applyFont="1" applyAlignment="1">
      <alignment/>
    </xf>
    <xf numFmtId="210" fontId="26" fillId="0" borderId="0" xfId="0" applyNumberFormat="1" applyFont="1" applyBorder="1" applyAlignment="1">
      <alignment horizontal="center"/>
    </xf>
    <xf numFmtId="0" fontId="25" fillId="0" borderId="27" xfId="0" applyFont="1" applyBorder="1" applyAlignment="1">
      <alignment horizontal="right"/>
    </xf>
    <xf numFmtId="207" fontId="25" fillId="0" borderId="28" xfId="0" applyNumberFormat="1" applyFont="1" applyBorder="1" applyAlignment="1">
      <alignment horizontal="center"/>
    </xf>
    <xf numFmtId="207" fontId="25" fillId="0" borderId="28" xfId="0" applyNumberFormat="1" applyFont="1" applyBorder="1" applyAlignment="1">
      <alignment horizontal="center"/>
    </xf>
    <xf numFmtId="208" fontId="25" fillId="0" borderId="28" xfId="0" applyNumberFormat="1" applyFont="1" applyBorder="1" applyAlignment="1">
      <alignment horizontal="center" vertical="center"/>
    </xf>
    <xf numFmtId="207" fontId="27" fillId="0" borderId="10" xfId="0" applyNumberFormat="1" applyFont="1" applyBorder="1" applyAlignment="1">
      <alignment horizontal="center"/>
    </xf>
    <xf numFmtId="208" fontId="25" fillId="0" borderId="10" xfId="0" applyNumberFormat="1" applyFont="1" applyBorder="1" applyAlignment="1">
      <alignment horizontal="center" vertical="center"/>
    </xf>
    <xf numFmtId="205" fontId="26" fillId="0" borderId="22" xfId="0" applyNumberFormat="1" applyFont="1" applyBorder="1" applyAlignment="1">
      <alignment horizontal="left"/>
    </xf>
    <xf numFmtId="205" fontId="26" fillId="0" borderId="25" xfId="0" applyNumberFormat="1" applyFont="1" applyBorder="1" applyAlignment="1">
      <alignment/>
    </xf>
    <xf numFmtId="205" fontId="26" fillId="0" borderId="10" xfId="0" applyNumberFormat="1" applyFont="1" applyBorder="1" applyAlignment="1">
      <alignment horizontal="center"/>
    </xf>
    <xf numFmtId="205" fontId="26" fillId="0" borderId="14" xfId="0" applyNumberFormat="1" applyFont="1" applyBorder="1" applyAlignment="1">
      <alignment horizontal="center"/>
    </xf>
    <xf numFmtId="62" fontId="26" fillId="0" borderId="24" xfId="38" applyNumberFormat="1" applyFont="1" applyBorder="1" applyAlignment="1">
      <alignment/>
    </xf>
    <xf numFmtId="205" fontId="26" fillId="0" borderId="24" xfId="0" applyNumberFormat="1" applyFont="1" applyBorder="1" applyAlignment="1">
      <alignment horizontal="left"/>
    </xf>
    <xf numFmtId="205" fontId="26" fillId="0" borderId="26" xfId="0" applyNumberFormat="1" applyFont="1" applyBorder="1" applyAlignment="1">
      <alignment/>
    </xf>
    <xf numFmtId="205" fontId="26" fillId="0" borderId="11" xfId="0" applyNumberFormat="1" applyFont="1" applyBorder="1" applyAlignment="1">
      <alignment/>
    </xf>
    <xf numFmtId="205" fontId="26" fillId="0" borderId="0" xfId="0" applyNumberFormat="1" applyFont="1" applyBorder="1" applyAlignment="1">
      <alignment horizontal="center"/>
    </xf>
    <xf numFmtId="205" fontId="26" fillId="0" borderId="20" xfId="0" applyNumberFormat="1" applyFont="1" applyBorder="1" applyAlignment="1">
      <alignment horizontal="center"/>
    </xf>
    <xf numFmtId="205" fontId="25" fillId="0" borderId="21" xfId="0" applyNumberFormat="1" applyFont="1" applyBorder="1" applyAlignment="1">
      <alignment horizontal="right"/>
    </xf>
    <xf numFmtId="205" fontId="25" fillId="0" borderId="13" xfId="0" applyNumberFormat="1" applyFont="1" applyBorder="1" applyAlignment="1">
      <alignment/>
    </xf>
    <xf numFmtId="0" fontId="26" fillId="0" borderId="22" xfId="0" applyFont="1" applyBorder="1" applyAlignment="1">
      <alignment/>
    </xf>
    <xf numFmtId="194" fontId="26" fillId="0" borderId="24" xfId="38" applyFont="1" applyBorder="1" applyAlignment="1">
      <alignment/>
    </xf>
    <xf numFmtId="62" fontId="28" fillId="0" borderId="25" xfId="38" applyNumberFormat="1" applyFont="1" applyBorder="1" applyAlignment="1">
      <alignment/>
    </xf>
    <xf numFmtId="205" fontId="26" fillId="0" borderId="24" xfId="0" applyNumberFormat="1" applyFont="1" applyBorder="1" applyAlignment="1">
      <alignment horizontal="right"/>
    </xf>
    <xf numFmtId="205" fontId="26" fillId="0" borderId="0" xfId="0" applyNumberFormat="1" applyFont="1" applyAlignment="1">
      <alignment/>
    </xf>
    <xf numFmtId="205" fontId="26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30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4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4" fillId="0" borderId="37" xfId="0" applyFont="1" applyBorder="1" applyAlignment="1">
      <alignment/>
    </xf>
    <xf numFmtId="62" fontId="31" fillId="0" borderId="39" xfId="38" applyNumberFormat="1" applyFont="1" applyBorder="1" applyAlignment="1">
      <alignment horizontal="center"/>
    </xf>
    <xf numFmtId="62" fontId="32" fillId="0" borderId="39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5" fontId="4" fillId="0" borderId="40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62" fontId="32" fillId="0" borderId="39" xfId="0" applyNumberFormat="1" applyFont="1" applyBorder="1" applyAlignment="1">
      <alignment horizontal="center"/>
    </xf>
    <xf numFmtId="72" fontId="4" fillId="0" borderId="40" xfId="0" applyNumberFormat="1" applyFont="1" applyBorder="1" applyAlignment="1">
      <alignment horizontal="left"/>
    </xf>
    <xf numFmtId="59" fontId="4" fillId="0" borderId="40" xfId="0" applyNumberFormat="1" applyFont="1" applyBorder="1" applyAlignment="1">
      <alignment horizontal="center"/>
    </xf>
    <xf numFmtId="62" fontId="4" fillId="0" borderId="41" xfId="0" applyNumberFormat="1" applyFont="1" applyBorder="1" applyAlignment="1">
      <alignment horizontal="center"/>
    </xf>
    <xf numFmtId="62" fontId="32" fillId="0" borderId="39" xfId="38" applyNumberFormat="1" applyFont="1" applyBorder="1" applyAlignment="1">
      <alignment horizontal="center"/>
    </xf>
    <xf numFmtId="72" fontId="4" fillId="0" borderId="40" xfId="0" applyNumberFormat="1" applyFont="1" applyBorder="1" applyAlignment="1">
      <alignment horizontal="center"/>
    </xf>
    <xf numFmtId="62" fontId="32" fillId="0" borderId="39" xfId="38" applyNumberFormat="1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" fontId="4" fillId="0" borderId="35" xfId="0" applyNumberFormat="1" applyFont="1" applyBorder="1" applyAlignment="1">
      <alignment/>
    </xf>
    <xf numFmtId="62" fontId="31" fillId="0" borderId="36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203" fontId="4" fillId="0" borderId="0" xfId="38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203" fontId="4" fillId="0" borderId="0" xfId="38" applyNumberFormat="1" applyFont="1" applyAlignment="1">
      <alignment horizontal="center"/>
    </xf>
    <xf numFmtId="0" fontId="4" fillId="0" borderId="0" xfId="0" applyFont="1" applyAlignment="1">
      <alignment horizontal="center"/>
    </xf>
    <xf numFmtId="20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03" fontId="1" fillId="0" borderId="0" xfId="38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 horizontal="center"/>
    </xf>
    <xf numFmtId="203" fontId="4" fillId="0" borderId="21" xfId="38" applyNumberFormat="1" applyFont="1" applyBorder="1" applyAlignment="1">
      <alignment/>
    </xf>
    <xf numFmtId="203" fontId="1" fillId="0" borderId="42" xfId="38" applyNumberFormat="1" applyFont="1" applyBorder="1" applyAlignment="1">
      <alignment horizontal="center"/>
    </xf>
    <xf numFmtId="61" fontId="33" fillId="0" borderId="47" xfId="38" applyNumberFormat="1" applyFont="1" applyBorder="1" applyAlignment="1">
      <alignment/>
    </xf>
    <xf numFmtId="61" fontId="33" fillId="0" borderId="48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61" fontId="2" fillId="0" borderId="47" xfId="38" applyNumberFormat="1" applyFont="1" applyBorder="1" applyAlignment="1">
      <alignment horizontal="right"/>
    </xf>
    <xf numFmtId="61" fontId="2" fillId="0" borderId="48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203" fontId="1" fillId="0" borderId="11" xfId="38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203" fontId="1" fillId="0" borderId="11" xfId="38" applyNumberFormat="1" applyFont="1" applyBorder="1" applyAlignment="1">
      <alignment horizontal="right"/>
    </xf>
    <xf numFmtId="202" fontId="1" fillId="0" borderId="11" xfId="0" applyNumberFormat="1" applyFont="1" applyBorder="1" applyAlignment="1">
      <alignment horizontal="center"/>
    </xf>
    <xf numFmtId="61" fontId="1" fillId="0" borderId="11" xfId="38" applyNumberFormat="1" applyFont="1" applyBorder="1" applyAlignment="1">
      <alignment/>
    </xf>
    <xf numFmtId="61" fontId="1" fillId="0" borderId="11" xfId="38" applyNumberFormat="1" applyFont="1" applyBorder="1" applyAlignment="1">
      <alignment horizontal="center"/>
    </xf>
    <xf numFmtId="205" fontId="1" fillId="0" borderId="11" xfId="0" applyNumberFormat="1" applyFont="1" applyBorder="1" applyAlignment="1">
      <alignment horizontal="center"/>
    </xf>
    <xf numFmtId="61" fontId="5" fillId="0" borderId="12" xfId="38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61" fontId="33" fillId="0" borderId="14" xfId="38" applyNumberFormat="1" applyFont="1" applyBorder="1" applyAlignment="1">
      <alignment/>
    </xf>
    <xf numFmtId="61" fontId="2" fillId="0" borderId="14" xfId="38" applyNumberFormat="1" applyFont="1" applyBorder="1" applyAlignment="1">
      <alignment horizontal="center"/>
    </xf>
    <xf numFmtId="61" fontId="33" fillId="0" borderId="49" xfId="38" applyNumberFormat="1" applyFont="1" applyBorder="1" applyAlignment="1">
      <alignment horizontal="right"/>
    </xf>
    <xf numFmtId="61" fontId="33" fillId="0" borderId="14" xfId="0" applyNumberFormat="1" applyFont="1" applyBorder="1" applyAlignment="1">
      <alignment horizontal="center"/>
    </xf>
    <xf numFmtId="61" fontId="1" fillId="0" borderId="0" xfId="38" applyNumberFormat="1" applyFont="1" applyAlignment="1">
      <alignment horizontal="center"/>
    </xf>
    <xf numFmtId="61" fontId="1" fillId="0" borderId="12" xfId="38" applyNumberFormat="1" applyFont="1" applyBorder="1" applyAlignment="1">
      <alignment/>
    </xf>
    <xf numFmtId="61" fontId="1" fillId="0" borderId="11" xfId="0" applyNumberFormat="1" applyFont="1" applyBorder="1" applyAlignment="1">
      <alignment horizontal="center"/>
    </xf>
    <xf numFmtId="59" fontId="1" fillId="0" borderId="11" xfId="0" applyNumberFormat="1" applyFont="1" applyBorder="1" applyAlignment="1">
      <alignment horizontal="center"/>
    </xf>
    <xf numFmtId="61" fontId="4" fillId="0" borderId="0" xfId="38" applyNumberFormat="1" applyFont="1" applyAlignment="1">
      <alignment horizontal="center"/>
    </xf>
    <xf numFmtId="204" fontId="1" fillId="0" borderId="11" xfId="0" applyNumberFormat="1" applyFont="1" applyBorder="1" applyAlignment="1">
      <alignment horizontal="center"/>
    </xf>
    <xf numFmtId="200" fontId="1" fillId="0" borderId="11" xfId="0" applyNumberFormat="1" applyFont="1" applyBorder="1" applyAlignment="1">
      <alignment horizontal="center"/>
    </xf>
    <xf numFmtId="61" fontId="4" fillId="0" borderId="12" xfId="38" applyNumberFormat="1" applyFont="1" applyBorder="1" applyAlignment="1">
      <alignment horizontal="right"/>
    </xf>
    <xf numFmtId="61" fontId="4" fillId="0" borderId="11" xfId="0" applyNumberFormat="1" applyFont="1" applyBorder="1" applyAlignment="1">
      <alignment horizontal="center"/>
    </xf>
    <xf numFmtId="61" fontId="2" fillId="0" borderId="49" xfId="38" applyNumberFormat="1" applyFont="1" applyBorder="1" applyAlignment="1">
      <alignment horizontal="right"/>
    </xf>
    <xf numFmtId="59" fontId="2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61" fontId="2" fillId="0" borderId="14" xfId="0" applyNumberFormat="1" applyFont="1" applyBorder="1" applyAlignment="1">
      <alignment horizontal="center"/>
    </xf>
    <xf numFmtId="61" fontId="2" fillId="0" borderId="33" xfId="38" applyNumberFormat="1" applyFont="1" applyBorder="1" applyAlignment="1">
      <alignment horizontal="right"/>
    </xf>
    <xf numFmtId="61" fontId="2" fillId="0" borderId="50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51" xfId="0" applyFont="1" applyBorder="1" applyAlignment="1">
      <alignment/>
    </xf>
    <xf numFmtId="202" fontId="4" fillId="0" borderId="0" xfId="0" applyNumberFormat="1" applyFont="1" applyAlignment="1">
      <alignment/>
    </xf>
    <xf numFmtId="61" fontId="4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62" fontId="4" fillId="0" borderId="0" xfId="38" applyNumberFormat="1" applyFont="1" applyBorder="1" applyAlignment="1">
      <alignment/>
    </xf>
    <xf numFmtId="203" fontId="1" fillId="0" borderId="0" xfId="38" applyNumberFormat="1" applyFont="1" applyAlignment="1">
      <alignment/>
    </xf>
    <xf numFmtId="62" fontId="3" fillId="0" borderId="52" xfId="38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194" fontId="1" fillId="0" borderId="0" xfId="40" applyFont="1" applyAlignment="1">
      <alignment horizontal="center"/>
    </xf>
    <xf numFmtId="194" fontId="1" fillId="0" borderId="0" xfId="40" applyFont="1" applyAlignment="1">
      <alignment horizontal="right"/>
    </xf>
    <xf numFmtId="194" fontId="33" fillId="0" borderId="0" xfId="40" applyFont="1" applyAlignment="1">
      <alignment horizontal="center"/>
    </xf>
    <xf numFmtId="194" fontId="33" fillId="0" borderId="0" xfId="40" applyFont="1" applyAlignment="1">
      <alignment/>
    </xf>
    <xf numFmtId="194" fontId="2" fillId="0" borderId="0" xfId="40" applyFont="1" applyBorder="1" applyAlignment="1">
      <alignment/>
    </xf>
    <xf numFmtId="0" fontId="1" fillId="0" borderId="0" xfId="47" applyFont="1" applyAlignment="1">
      <alignment horizontal="center"/>
      <protection/>
    </xf>
    <xf numFmtId="194" fontId="33" fillId="0" borderId="0" xfId="40" applyFont="1" applyAlignment="1">
      <alignment horizontal="center"/>
    </xf>
    <xf numFmtId="194" fontId="33" fillId="0" borderId="0" xfId="40" applyFont="1" applyBorder="1" applyAlignment="1">
      <alignment/>
    </xf>
    <xf numFmtId="0" fontId="5" fillId="0" borderId="0" xfId="47" applyFont="1" applyAlignment="1">
      <alignment horizontal="center"/>
      <protection/>
    </xf>
    <xf numFmtId="0" fontId="1" fillId="0" borderId="0" xfId="47" applyFont="1" applyAlignment="1">
      <alignment horizontal="center"/>
      <protection/>
    </xf>
    <xf numFmtId="201" fontId="1" fillId="0" borderId="0" xfId="40" applyNumberFormat="1" applyFont="1" applyAlignment="1">
      <alignment/>
    </xf>
    <xf numFmtId="201" fontId="1" fillId="0" borderId="0" xfId="40" applyNumberFormat="1" applyFont="1" applyAlignment="1">
      <alignment horizontal="center"/>
    </xf>
    <xf numFmtId="0" fontId="1" fillId="0" borderId="0" xfId="47" applyFont="1" applyAlignment="1">
      <alignment/>
      <protection/>
    </xf>
    <xf numFmtId="0" fontId="1" fillId="0" borderId="0" xfId="47" applyFont="1" applyAlignment="1">
      <alignment/>
      <protection/>
    </xf>
    <xf numFmtId="0" fontId="1" fillId="0" borderId="0" xfId="47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1" fillId="0" borderId="44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94" fontId="1" fillId="0" borderId="0" xfId="38" applyFont="1" applyAlignment="1">
      <alignment horizontal="center"/>
    </xf>
    <xf numFmtId="62" fontId="1" fillId="0" borderId="0" xfId="38" applyNumberFormat="1" applyFont="1" applyAlignment="1">
      <alignment/>
    </xf>
    <xf numFmtId="62" fontId="1" fillId="0" borderId="0" xfId="0" applyNumberFormat="1" applyFont="1" applyAlignment="1">
      <alignment/>
    </xf>
    <xf numFmtId="62" fontId="2" fillId="0" borderId="53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203" fontId="4" fillId="0" borderId="0" xfId="0" applyNumberFormat="1" applyFont="1" applyAlignment="1">
      <alignment/>
    </xf>
    <xf numFmtId="203" fontId="1" fillId="0" borderId="42" xfId="38" applyNumberFormat="1" applyFont="1" applyBorder="1" applyAlignment="1">
      <alignment/>
    </xf>
    <xf numFmtId="203" fontId="1" fillId="0" borderId="21" xfId="38" applyNumberFormat="1" applyFont="1" applyBorder="1" applyAlignment="1">
      <alignment horizontal="center"/>
    </xf>
    <xf numFmtId="203" fontId="1" fillId="0" borderId="42" xfId="38" applyNumberFormat="1" applyFont="1" applyBorder="1" applyAlignment="1">
      <alignment horizontal="right"/>
    </xf>
    <xf numFmtId="202" fontId="1" fillId="0" borderId="21" xfId="0" applyNumberFormat="1" applyFont="1" applyBorder="1" applyAlignment="1">
      <alignment horizontal="center"/>
    </xf>
    <xf numFmtId="61" fontId="1" fillId="0" borderId="12" xfId="38" applyNumberFormat="1" applyFont="1" applyBorder="1" applyAlignment="1">
      <alignment horizontal="center"/>
    </xf>
    <xf numFmtId="61" fontId="1" fillId="0" borderId="13" xfId="0" applyNumberFormat="1" applyFont="1" applyBorder="1" applyAlignment="1">
      <alignment horizontal="center"/>
    </xf>
    <xf numFmtId="61" fontId="2" fillId="0" borderId="49" xfId="0" applyNumberFormat="1" applyFont="1" applyBorder="1" applyAlignment="1">
      <alignment/>
    </xf>
    <xf numFmtId="203" fontId="2" fillId="0" borderId="14" xfId="38" applyNumberFormat="1" applyFont="1" applyBorder="1" applyAlignment="1">
      <alignment horizontal="center"/>
    </xf>
    <xf numFmtId="203" fontId="1" fillId="0" borderId="54" xfId="38" applyNumberFormat="1" applyFont="1" applyBorder="1" applyAlignment="1">
      <alignment/>
    </xf>
    <xf numFmtId="203" fontId="1" fillId="0" borderId="55" xfId="38" applyNumberFormat="1" applyFont="1" applyBorder="1" applyAlignment="1">
      <alignment horizontal="center"/>
    </xf>
    <xf numFmtId="203" fontId="1" fillId="0" borderId="0" xfId="38" applyNumberFormat="1" applyFont="1" applyBorder="1" applyAlignment="1">
      <alignment horizontal="center"/>
    </xf>
    <xf numFmtId="212" fontId="1" fillId="0" borderId="11" xfId="0" applyNumberFormat="1" applyFont="1" applyBorder="1" applyAlignment="1">
      <alignment horizontal="center"/>
    </xf>
    <xf numFmtId="61" fontId="2" fillId="0" borderId="16" xfId="38" applyNumberFormat="1" applyFont="1" applyBorder="1" applyAlignment="1">
      <alignment horizontal="right"/>
    </xf>
    <xf numFmtId="61" fontId="2" fillId="0" borderId="10" xfId="0" applyNumberFormat="1" applyFont="1" applyBorder="1" applyAlignment="1">
      <alignment horizontal="center"/>
    </xf>
    <xf numFmtId="200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0" fontId="1" fillId="0" borderId="44" xfId="0" applyNumberFormat="1" applyFont="1" applyBorder="1" applyAlignment="1">
      <alignment/>
    </xf>
    <xf numFmtId="61" fontId="2" fillId="0" borderId="21" xfId="38" applyNumberFormat="1" applyFont="1" applyBorder="1" applyAlignment="1">
      <alignment horizontal="right"/>
    </xf>
    <xf numFmtId="61" fontId="2" fillId="0" borderId="21" xfId="38" applyNumberFormat="1" applyFont="1" applyBorder="1" applyAlignment="1">
      <alignment horizontal="center"/>
    </xf>
    <xf numFmtId="61" fontId="2" fillId="0" borderId="0" xfId="38" applyNumberFormat="1" applyFont="1" applyAlignment="1">
      <alignment horizontal="right"/>
    </xf>
    <xf numFmtId="61" fontId="2" fillId="0" borderId="12" xfId="38" applyNumberFormat="1" applyFont="1" applyBorder="1" applyAlignment="1">
      <alignment horizontal="right"/>
    </xf>
    <xf numFmtId="61" fontId="2" fillId="0" borderId="11" xfId="0" applyNumberFormat="1" applyFont="1" applyBorder="1" applyAlignment="1">
      <alignment horizontal="center"/>
    </xf>
    <xf numFmtId="59" fontId="2" fillId="0" borderId="11" xfId="0" applyNumberFormat="1" applyFont="1" applyBorder="1" applyAlignment="1">
      <alignment horizontal="center"/>
    </xf>
    <xf numFmtId="204" fontId="2" fillId="0" borderId="48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00" fontId="2" fillId="0" borderId="38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right" shrinkToFit="1"/>
    </xf>
    <xf numFmtId="62" fontId="2" fillId="0" borderId="15" xfId="0" applyNumberFormat="1" applyFont="1" applyBorder="1" applyAlignment="1">
      <alignment/>
    </xf>
    <xf numFmtId="194" fontId="2" fillId="0" borderId="0" xfId="0" applyNumberFormat="1" applyFont="1" applyBorder="1" applyAlignment="1">
      <alignment/>
    </xf>
    <xf numFmtId="194" fontId="1" fillId="0" borderId="0" xfId="38" applyFont="1" applyBorder="1" applyAlignment="1">
      <alignment/>
    </xf>
    <xf numFmtId="0" fontId="4" fillId="0" borderId="0" xfId="0" applyFont="1" applyBorder="1" applyAlignment="1">
      <alignment horizontal="right"/>
    </xf>
    <xf numFmtId="203" fontId="1" fillId="0" borderId="0" xfId="38" applyNumberFormat="1" applyFont="1" applyAlignment="1">
      <alignment horizontal="center"/>
    </xf>
    <xf numFmtId="203" fontId="1" fillId="0" borderId="0" xfId="38" applyNumberFormat="1" applyFont="1" applyAlignment="1">
      <alignment horizontal="right"/>
    </xf>
    <xf numFmtId="203" fontId="4" fillId="0" borderId="0" xfId="38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47" applyFont="1" applyAlignment="1">
      <alignment horizontal="left"/>
      <protection/>
    </xf>
    <xf numFmtId="62" fontId="4" fillId="0" borderId="0" xfId="38" applyNumberFormat="1" applyFont="1" applyAlignment="1">
      <alignment horizontal="right"/>
    </xf>
    <xf numFmtId="62" fontId="3" fillId="0" borderId="15" xfId="38" applyNumberFormat="1" applyFont="1" applyBorder="1" applyAlignment="1">
      <alignment horizontal="right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9" fillId="0" borderId="0" xfId="0" applyFont="1" applyAlignment="1">
      <alignment/>
    </xf>
    <xf numFmtId="0" fontId="1" fillId="0" borderId="0" xfId="0" applyFont="1" applyAlignment="1">
      <alignment horizontal="left" indent="8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Sheet1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28575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90575"/>
          <a:ext cx="866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1</xdr:col>
      <xdr:colOff>28575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696200"/>
          <a:ext cx="8667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1</xdr:col>
      <xdr:colOff>28575</xdr:colOff>
      <xdr:row>70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5621000"/>
          <a:ext cx="8667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97</xdr:row>
      <xdr:rowOff>0</xdr:rowOff>
    </xdr:from>
    <xdr:to>
      <xdr:col>1</xdr:col>
      <xdr:colOff>28575</xdr:colOff>
      <xdr:row>99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3079075"/>
          <a:ext cx="8667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1</xdr:col>
      <xdr:colOff>28575</xdr:colOff>
      <xdr:row>70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15621000"/>
          <a:ext cx="8667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1</xdr:col>
      <xdr:colOff>28575</xdr:colOff>
      <xdr:row>36</xdr:row>
      <xdr:rowOff>0</xdr:rowOff>
    </xdr:to>
    <xdr:sp>
      <xdr:nvSpPr>
        <xdr:cNvPr id="6" name="Line 1"/>
        <xdr:cNvSpPr>
          <a:spLocks/>
        </xdr:cNvSpPr>
      </xdr:nvSpPr>
      <xdr:spPr>
        <a:xfrm>
          <a:off x="9525" y="7696200"/>
          <a:ext cx="8667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1</xdr:col>
      <xdr:colOff>28575</xdr:colOff>
      <xdr:row>70</xdr:row>
      <xdr:rowOff>0</xdr:rowOff>
    </xdr:to>
    <xdr:sp>
      <xdr:nvSpPr>
        <xdr:cNvPr id="7" name="Line 1"/>
        <xdr:cNvSpPr>
          <a:spLocks/>
        </xdr:cNvSpPr>
      </xdr:nvSpPr>
      <xdr:spPr>
        <a:xfrm>
          <a:off x="9525" y="15621000"/>
          <a:ext cx="8667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97</xdr:row>
      <xdr:rowOff>0</xdr:rowOff>
    </xdr:from>
    <xdr:to>
      <xdr:col>1</xdr:col>
      <xdr:colOff>28575</xdr:colOff>
      <xdr:row>99</xdr:row>
      <xdr:rowOff>0</xdr:rowOff>
    </xdr:to>
    <xdr:sp>
      <xdr:nvSpPr>
        <xdr:cNvPr id="8" name="Line 1"/>
        <xdr:cNvSpPr>
          <a:spLocks/>
        </xdr:cNvSpPr>
      </xdr:nvSpPr>
      <xdr:spPr>
        <a:xfrm>
          <a:off x="9525" y="23079075"/>
          <a:ext cx="8667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1</xdr:col>
      <xdr:colOff>28575</xdr:colOff>
      <xdr:row>36</xdr:row>
      <xdr:rowOff>0</xdr:rowOff>
    </xdr:to>
    <xdr:sp>
      <xdr:nvSpPr>
        <xdr:cNvPr id="9" name="Line 1"/>
        <xdr:cNvSpPr>
          <a:spLocks/>
        </xdr:cNvSpPr>
      </xdr:nvSpPr>
      <xdr:spPr>
        <a:xfrm>
          <a:off x="9525" y="7696200"/>
          <a:ext cx="8667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1</xdr:col>
      <xdr:colOff>28575</xdr:colOff>
      <xdr:row>70</xdr:row>
      <xdr:rowOff>0</xdr:rowOff>
    </xdr:to>
    <xdr:sp>
      <xdr:nvSpPr>
        <xdr:cNvPr id="10" name="Line 1"/>
        <xdr:cNvSpPr>
          <a:spLocks/>
        </xdr:cNvSpPr>
      </xdr:nvSpPr>
      <xdr:spPr>
        <a:xfrm>
          <a:off x="9525" y="15621000"/>
          <a:ext cx="8667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97</xdr:row>
      <xdr:rowOff>0</xdr:rowOff>
    </xdr:from>
    <xdr:to>
      <xdr:col>1</xdr:col>
      <xdr:colOff>28575</xdr:colOff>
      <xdr:row>99</xdr:row>
      <xdr:rowOff>0</xdr:rowOff>
    </xdr:to>
    <xdr:sp>
      <xdr:nvSpPr>
        <xdr:cNvPr id="11" name="Line 1"/>
        <xdr:cNvSpPr>
          <a:spLocks/>
        </xdr:cNvSpPr>
      </xdr:nvSpPr>
      <xdr:spPr>
        <a:xfrm>
          <a:off x="9525" y="23079075"/>
          <a:ext cx="8667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SheetLayoutView="100" zoomScalePageLayoutView="0" workbookViewId="0" topLeftCell="A97">
      <selection activeCell="A94" sqref="A94:E94"/>
    </sheetView>
  </sheetViews>
  <sheetFormatPr defaultColWidth="9.140625" defaultRowHeight="24.75" customHeight="1"/>
  <cols>
    <col min="1" max="1" width="49.00390625" style="5" customWidth="1"/>
    <col min="2" max="2" width="9.140625" style="5" customWidth="1"/>
    <col min="3" max="3" width="13.7109375" style="17" customWidth="1"/>
    <col min="4" max="4" width="5.28125" style="31" customWidth="1"/>
    <col min="5" max="5" width="13.7109375" style="17" customWidth="1"/>
    <col min="6" max="6" width="4.7109375" style="31" customWidth="1"/>
    <col min="7" max="7" width="9.140625" style="5" customWidth="1"/>
    <col min="8" max="8" width="12.28125" style="5" customWidth="1"/>
    <col min="9" max="16384" width="9.140625" style="5" customWidth="1"/>
  </cols>
  <sheetData>
    <row r="1" spans="1:6" ht="21" customHeight="1">
      <c r="A1" s="56" t="s">
        <v>0</v>
      </c>
      <c r="B1" s="56"/>
      <c r="C1" s="56"/>
      <c r="D1" s="56"/>
      <c r="E1" s="56"/>
      <c r="F1" s="56"/>
    </row>
    <row r="2" spans="1:6" ht="21" customHeight="1">
      <c r="A2" s="57" t="s">
        <v>1</v>
      </c>
      <c r="B2" s="57"/>
      <c r="C2" s="57"/>
      <c r="D2" s="57"/>
      <c r="E2" s="57"/>
      <c r="F2" s="57"/>
    </row>
    <row r="3" spans="1:6" ht="21" customHeight="1">
      <c r="A3" s="57" t="s">
        <v>66</v>
      </c>
      <c r="B3" s="57"/>
      <c r="C3" s="57"/>
      <c r="D3" s="57"/>
      <c r="E3" s="57"/>
      <c r="F3" s="57"/>
    </row>
    <row r="4" spans="1:6" ht="18.75" customHeight="1">
      <c r="A4" s="7" t="s">
        <v>2</v>
      </c>
      <c r="B4" s="7" t="s">
        <v>3</v>
      </c>
      <c r="C4" s="58" t="s">
        <v>4</v>
      </c>
      <c r="D4" s="58"/>
      <c r="E4" s="58" t="s">
        <v>5</v>
      </c>
      <c r="F4" s="58"/>
    </row>
    <row r="5" spans="1:6" ht="20.25" customHeight="1">
      <c r="A5" s="8" t="s">
        <v>6</v>
      </c>
      <c r="B5" s="9">
        <v>10</v>
      </c>
      <c r="C5" s="10"/>
      <c r="D5" s="11"/>
      <c r="E5" s="10"/>
      <c r="F5" s="12"/>
    </row>
    <row r="6" spans="1:6" ht="20.25" customHeight="1">
      <c r="A6" s="8" t="s">
        <v>62</v>
      </c>
      <c r="B6" s="9">
        <v>21</v>
      </c>
      <c r="C6" s="13"/>
      <c r="D6" s="14"/>
      <c r="E6" s="10"/>
      <c r="F6" s="12"/>
    </row>
    <row r="7" spans="1:6" ht="20.25" customHeight="1">
      <c r="A7" s="8" t="s">
        <v>51</v>
      </c>
      <c r="B7" s="9">
        <v>22</v>
      </c>
      <c r="C7" s="10">
        <v>8120357</v>
      </c>
      <c r="D7" s="11">
        <v>98</v>
      </c>
      <c r="E7" s="10"/>
      <c r="F7" s="12"/>
    </row>
    <row r="8" spans="1:6" ht="20.25" customHeight="1">
      <c r="A8" s="8" t="s">
        <v>52</v>
      </c>
      <c r="B8" s="9">
        <v>22</v>
      </c>
      <c r="C8" s="10">
        <v>451848</v>
      </c>
      <c r="D8" s="11">
        <v>59</v>
      </c>
      <c r="E8" s="10"/>
      <c r="F8" s="12"/>
    </row>
    <row r="9" spans="1:6" ht="20.25" customHeight="1">
      <c r="A9" s="8" t="s">
        <v>53</v>
      </c>
      <c r="B9" s="9">
        <v>22</v>
      </c>
      <c r="C9" s="10">
        <v>20737</v>
      </c>
      <c r="D9" s="11">
        <v>63</v>
      </c>
      <c r="E9" s="10"/>
      <c r="F9" s="12"/>
    </row>
    <row r="10" spans="1:6" ht="20.25" customHeight="1">
      <c r="A10" s="8" t="s">
        <v>54</v>
      </c>
      <c r="B10" s="9">
        <v>23</v>
      </c>
      <c r="C10" s="10">
        <v>1173034</v>
      </c>
      <c r="D10" s="11">
        <v>56</v>
      </c>
      <c r="E10" s="10"/>
      <c r="F10" s="12"/>
    </row>
    <row r="11" spans="1:6" ht="20.25" customHeight="1">
      <c r="A11" s="8" t="s">
        <v>56</v>
      </c>
      <c r="B11" s="9">
        <v>23</v>
      </c>
      <c r="C11" s="10">
        <v>2969325</v>
      </c>
      <c r="D11" s="11">
        <v>25</v>
      </c>
      <c r="E11" s="10"/>
      <c r="F11" s="12"/>
    </row>
    <row r="12" spans="1:6" ht="20.25" customHeight="1">
      <c r="A12" s="8" t="s">
        <v>8</v>
      </c>
      <c r="B12" s="9">
        <v>82</v>
      </c>
      <c r="C12" s="10">
        <v>3895</v>
      </c>
      <c r="D12" s="11" t="s">
        <v>7</v>
      </c>
      <c r="E12" s="10"/>
      <c r="F12" s="9"/>
    </row>
    <row r="13" spans="1:6" ht="20.25" customHeight="1">
      <c r="A13" s="8" t="s">
        <v>65</v>
      </c>
      <c r="B13" s="9">
        <v>90</v>
      </c>
      <c r="C13" s="55">
        <v>1524000</v>
      </c>
      <c r="D13" s="11" t="s">
        <v>7</v>
      </c>
      <c r="E13" s="15"/>
      <c r="F13" s="9"/>
    </row>
    <row r="14" spans="1:6" ht="20.25" customHeight="1">
      <c r="A14" s="8" t="s">
        <v>9</v>
      </c>
      <c r="B14" s="16">
        <v>510000</v>
      </c>
      <c r="C14" s="54">
        <v>721783</v>
      </c>
      <c r="D14" s="11" t="s">
        <v>7</v>
      </c>
      <c r="F14" s="12"/>
    </row>
    <row r="15" spans="1:6" ht="20.25" customHeight="1">
      <c r="A15" s="8" t="s">
        <v>36</v>
      </c>
      <c r="B15" s="16">
        <v>521000</v>
      </c>
      <c r="C15" s="54">
        <v>858582</v>
      </c>
      <c r="D15" s="11" t="s">
        <v>7</v>
      </c>
      <c r="F15" s="12"/>
    </row>
    <row r="16" spans="1:6" ht="20.25" customHeight="1">
      <c r="A16" s="8" t="s">
        <v>37</v>
      </c>
      <c r="B16" s="16">
        <v>522000</v>
      </c>
      <c r="C16" s="54">
        <v>723260</v>
      </c>
      <c r="D16" s="11" t="s">
        <v>7</v>
      </c>
      <c r="F16" s="12"/>
    </row>
    <row r="17" spans="1:6" ht="20.25" customHeight="1">
      <c r="A17" s="8" t="s">
        <v>10</v>
      </c>
      <c r="B17" s="16">
        <v>531000</v>
      </c>
      <c r="C17" s="54">
        <v>16276</v>
      </c>
      <c r="D17" s="11" t="s">
        <v>7</v>
      </c>
      <c r="F17" s="12"/>
    </row>
    <row r="18" spans="1:6" ht="20.25" customHeight="1">
      <c r="A18" s="8" t="s">
        <v>11</v>
      </c>
      <c r="B18" s="16">
        <v>532000</v>
      </c>
      <c r="C18" s="54">
        <v>232470</v>
      </c>
      <c r="D18" s="11" t="s">
        <v>7</v>
      </c>
      <c r="F18" s="12"/>
    </row>
    <row r="19" spans="1:6" ht="20.25" customHeight="1">
      <c r="A19" s="8" t="s">
        <v>12</v>
      </c>
      <c r="B19" s="16">
        <v>533000</v>
      </c>
      <c r="C19" s="54">
        <v>207177</v>
      </c>
      <c r="D19" s="11">
        <v>78</v>
      </c>
      <c r="F19" s="12"/>
    </row>
    <row r="20" spans="1:6" ht="20.25" customHeight="1">
      <c r="A20" s="8" t="s">
        <v>13</v>
      </c>
      <c r="B20" s="16">
        <v>534000</v>
      </c>
      <c r="C20" s="10">
        <v>69452</v>
      </c>
      <c r="D20" s="11">
        <v>63</v>
      </c>
      <c r="E20" s="10"/>
      <c r="F20" s="12"/>
    </row>
    <row r="21" spans="1:6" ht="20.25" customHeight="1">
      <c r="A21" s="8" t="s">
        <v>14</v>
      </c>
      <c r="B21" s="18">
        <v>560000</v>
      </c>
      <c r="C21" s="10">
        <v>993200</v>
      </c>
      <c r="D21" s="11" t="s">
        <v>7</v>
      </c>
      <c r="E21" s="10"/>
      <c r="F21" s="12"/>
    </row>
    <row r="22" spans="1:6" ht="20.25" customHeight="1">
      <c r="A22" s="8" t="s">
        <v>15</v>
      </c>
      <c r="B22" s="19">
        <v>541000</v>
      </c>
      <c r="C22" s="20"/>
      <c r="D22" s="11"/>
      <c r="E22" s="10"/>
      <c r="F22" s="12"/>
    </row>
    <row r="23" spans="1:6" ht="20.25" customHeight="1">
      <c r="A23" s="8" t="s">
        <v>16</v>
      </c>
      <c r="B23" s="18">
        <v>542000</v>
      </c>
      <c r="C23" s="10">
        <v>99000</v>
      </c>
      <c r="D23" s="11" t="s">
        <v>7</v>
      </c>
      <c r="E23" s="10"/>
      <c r="F23" s="12"/>
    </row>
    <row r="24" spans="1:6" ht="20.25" customHeight="1">
      <c r="A24" s="8" t="s">
        <v>29</v>
      </c>
      <c r="B24" s="16">
        <v>550000</v>
      </c>
      <c r="C24" s="10">
        <v>66625</v>
      </c>
      <c r="D24" s="11" t="s">
        <v>7</v>
      </c>
      <c r="E24" s="10"/>
      <c r="F24" s="12"/>
    </row>
    <row r="25" spans="1:6" ht="20.25" customHeight="1">
      <c r="A25" s="8" t="s">
        <v>43</v>
      </c>
      <c r="B25" s="16">
        <v>600</v>
      </c>
      <c r="C25" s="10"/>
      <c r="D25" s="11"/>
      <c r="E25" s="10">
        <v>438582</v>
      </c>
      <c r="F25" s="12">
        <v>75</v>
      </c>
    </row>
    <row r="26" spans="1:6" ht="20.25" customHeight="1">
      <c r="A26" s="8" t="s">
        <v>17</v>
      </c>
      <c r="B26" s="16">
        <v>700</v>
      </c>
      <c r="C26" s="10"/>
      <c r="D26" s="11"/>
      <c r="E26" s="10">
        <f>7158892+5400-8760+6600</f>
        <v>7162132</v>
      </c>
      <c r="F26" s="12">
        <v>40</v>
      </c>
    </row>
    <row r="27" spans="1:6" ht="20.25" customHeight="1">
      <c r="A27" s="8" t="s">
        <v>18</v>
      </c>
      <c r="B27" s="16">
        <v>703</v>
      </c>
      <c r="C27" s="10"/>
      <c r="D27" s="11"/>
      <c r="E27" s="10">
        <v>4047929</v>
      </c>
      <c r="F27" s="12">
        <v>56</v>
      </c>
    </row>
    <row r="28" spans="1:6" ht="20.25" customHeight="1">
      <c r="A28" s="8" t="s">
        <v>48</v>
      </c>
      <c r="B28" s="16">
        <v>821</v>
      </c>
      <c r="C28" s="10"/>
      <c r="D28" s="11"/>
      <c r="E28" s="10">
        <v>4326065</v>
      </c>
      <c r="F28" s="12">
        <v>78</v>
      </c>
    </row>
    <row r="29" spans="1:6" ht="20.25" customHeight="1">
      <c r="A29" s="8" t="s">
        <v>49</v>
      </c>
      <c r="B29" s="16">
        <v>900</v>
      </c>
      <c r="C29" s="10"/>
      <c r="D29" s="11"/>
      <c r="E29" s="10">
        <v>536014</v>
      </c>
      <c r="F29" s="12">
        <v>93</v>
      </c>
    </row>
    <row r="30" spans="1:6" ht="20.25" customHeight="1">
      <c r="A30" s="21" t="s">
        <v>50</v>
      </c>
      <c r="B30" s="22">
        <v>441000</v>
      </c>
      <c r="D30" s="23"/>
      <c r="E30" s="10">
        <v>1740300</v>
      </c>
      <c r="F30" s="11" t="s">
        <v>7</v>
      </c>
    </row>
    <row r="31" spans="1:8" ht="20.25" customHeight="1" thickBot="1">
      <c r="A31" s="24"/>
      <c r="B31" s="25"/>
      <c r="C31" s="26">
        <f>SUM(C7:C30)+4</f>
        <v>18251025</v>
      </c>
      <c r="D31" s="27">
        <v>42</v>
      </c>
      <c r="E31" s="26">
        <f>SUM(E7:E30)+3</f>
        <v>18251025</v>
      </c>
      <c r="F31" s="27">
        <v>42</v>
      </c>
      <c r="H31" s="50">
        <f>E31-C31</f>
        <v>0</v>
      </c>
    </row>
    <row r="32" spans="1:6" ht="19.5" customHeight="1" thickTop="1">
      <c r="A32" s="24"/>
      <c r="B32" s="25"/>
      <c r="C32" s="28"/>
      <c r="D32" s="29"/>
      <c r="E32" s="28"/>
      <c r="F32" s="30"/>
    </row>
    <row r="33" spans="1:6" ht="19.5" customHeight="1">
      <c r="A33" s="24"/>
      <c r="B33" s="25"/>
      <c r="C33" s="28"/>
      <c r="D33" s="29"/>
      <c r="E33" s="28"/>
      <c r="F33" s="30"/>
    </row>
    <row r="34" spans="1:6" ht="19.5" customHeight="1">
      <c r="A34" s="24" t="s">
        <v>204</v>
      </c>
      <c r="B34" s="25"/>
      <c r="C34" s="59" t="s">
        <v>207</v>
      </c>
      <c r="D34" s="59"/>
      <c r="E34" s="59"/>
      <c r="F34" s="59"/>
    </row>
    <row r="35" spans="1:7" ht="19.5" customHeight="1">
      <c r="A35" s="32" t="s">
        <v>205</v>
      </c>
      <c r="B35" s="25"/>
      <c r="C35" s="59" t="s">
        <v>38</v>
      </c>
      <c r="D35" s="59"/>
      <c r="E35" s="59"/>
      <c r="F35" s="59"/>
      <c r="G35" s="33"/>
    </row>
    <row r="36" spans="1:7" ht="19.5" customHeight="1">
      <c r="A36" s="32" t="s">
        <v>206</v>
      </c>
      <c r="B36" s="25"/>
      <c r="C36" s="59" t="s">
        <v>60</v>
      </c>
      <c r="D36" s="59"/>
      <c r="E36" s="59"/>
      <c r="F36" s="59"/>
      <c r="G36" s="33"/>
    </row>
    <row r="37" spans="1:7" ht="19.5" customHeight="1">
      <c r="A37" s="32"/>
      <c r="B37" s="25"/>
      <c r="C37" s="31"/>
      <c r="E37" s="31"/>
      <c r="F37" s="34"/>
      <c r="G37" s="33"/>
    </row>
    <row r="38" spans="1:6" ht="19.5" customHeight="1">
      <c r="A38" s="35" t="s">
        <v>208</v>
      </c>
      <c r="B38" s="60" t="s">
        <v>209</v>
      </c>
      <c r="C38" s="60"/>
      <c r="D38" s="60"/>
      <c r="E38" s="60"/>
      <c r="F38" s="34"/>
    </row>
    <row r="39" spans="1:6" ht="19.5" customHeight="1">
      <c r="A39" s="35" t="s">
        <v>57</v>
      </c>
      <c r="B39" s="61" t="s">
        <v>59</v>
      </c>
      <c r="C39" s="61"/>
      <c r="D39" s="61"/>
      <c r="E39" s="61"/>
      <c r="F39" s="36"/>
    </row>
    <row r="40" spans="1:6" ht="19.5" customHeight="1">
      <c r="A40" s="35" t="s">
        <v>58</v>
      </c>
      <c r="B40" s="61" t="s">
        <v>39</v>
      </c>
      <c r="C40" s="61"/>
      <c r="D40" s="61"/>
      <c r="E40" s="61"/>
      <c r="F40" s="36"/>
    </row>
    <row r="41" spans="1:6" ht="19.5" customHeight="1">
      <c r="A41" s="35"/>
      <c r="B41" s="25"/>
      <c r="C41" s="25"/>
      <c r="D41" s="25"/>
      <c r="E41" s="25"/>
      <c r="F41" s="36"/>
    </row>
    <row r="43" spans="1:6" ht="24.75" customHeight="1">
      <c r="A43" s="62" t="s">
        <v>67</v>
      </c>
      <c r="B43" s="63"/>
      <c r="C43" s="63"/>
      <c r="D43" s="63"/>
      <c r="E43" s="63"/>
      <c r="F43" s="64"/>
    </row>
    <row r="44" spans="1:6" ht="24.75" customHeight="1">
      <c r="A44" s="65" t="s">
        <v>0</v>
      </c>
      <c r="B44" s="65"/>
      <c r="C44" s="65"/>
      <c r="D44" s="65"/>
      <c r="E44" s="65"/>
      <c r="F44" s="65"/>
    </row>
    <row r="45" spans="1:6" ht="24.75" customHeight="1">
      <c r="A45" s="57" t="s">
        <v>45</v>
      </c>
      <c r="B45" s="57"/>
      <c r="C45" s="57"/>
      <c r="D45" s="57"/>
      <c r="E45" s="57"/>
      <c r="F45" s="57"/>
    </row>
    <row r="46" spans="1:6" ht="24.75" customHeight="1">
      <c r="A46" s="6"/>
      <c r="B46" s="6"/>
      <c r="C46" s="4"/>
      <c r="D46" s="4"/>
      <c r="E46" s="4"/>
      <c r="F46" s="4"/>
    </row>
    <row r="47" spans="1:6" ht="24.75" customHeight="1">
      <c r="A47" s="37"/>
      <c r="B47" s="37" t="s">
        <v>3</v>
      </c>
      <c r="C47" s="38"/>
      <c r="D47" s="36"/>
      <c r="E47" s="38"/>
      <c r="F47" s="36"/>
    </row>
    <row r="48" spans="1:6" ht="24.75" customHeight="1">
      <c r="A48" s="39" t="s">
        <v>19</v>
      </c>
      <c r="B48" s="40">
        <v>902</v>
      </c>
      <c r="C48" s="15"/>
      <c r="D48" s="68">
        <f>16032.74+547.3-628.28</f>
        <v>15951.76</v>
      </c>
      <c r="E48" s="68"/>
      <c r="F48" s="36"/>
    </row>
    <row r="49" spans="1:6" ht="24.75" customHeight="1">
      <c r="A49" s="39" t="s">
        <v>20</v>
      </c>
      <c r="B49" s="40">
        <v>903</v>
      </c>
      <c r="C49" s="15"/>
      <c r="D49" s="68">
        <v>49170</v>
      </c>
      <c r="E49" s="68"/>
      <c r="F49" s="36"/>
    </row>
    <row r="50" spans="1:6" ht="24.75" customHeight="1">
      <c r="A50" s="39" t="s">
        <v>46</v>
      </c>
      <c r="B50" s="40">
        <v>906</v>
      </c>
      <c r="C50" s="15"/>
      <c r="D50" s="68">
        <f>10.55+61.8</f>
        <v>72.35</v>
      </c>
      <c r="E50" s="68"/>
      <c r="F50" s="36"/>
    </row>
    <row r="51" spans="1:6" ht="24.75" customHeight="1">
      <c r="A51" s="39" t="s">
        <v>47</v>
      </c>
      <c r="B51" s="40">
        <v>907</v>
      </c>
      <c r="C51" s="15"/>
      <c r="D51" s="68">
        <f>12.66+74.16</f>
        <v>86.82</v>
      </c>
      <c r="E51" s="68"/>
      <c r="F51" s="36"/>
    </row>
    <row r="52" spans="1:6" ht="24.75" customHeight="1">
      <c r="A52" s="39" t="s">
        <v>21</v>
      </c>
      <c r="B52" s="40">
        <v>908</v>
      </c>
      <c r="C52" s="15"/>
      <c r="D52" s="68">
        <f>20000+410734+40000</f>
        <v>470734</v>
      </c>
      <c r="E52" s="68"/>
      <c r="F52" s="36"/>
    </row>
    <row r="53" spans="1:6" ht="24.75" customHeight="1">
      <c r="A53" s="39" t="s">
        <v>44</v>
      </c>
      <c r="B53" s="40">
        <v>909</v>
      </c>
      <c r="C53" s="15"/>
      <c r="D53" s="68">
        <v>0</v>
      </c>
      <c r="E53" s="68"/>
      <c r="F53" s="36"/>
    </row>
    <row r="54" spans="1:6" ht="24.75" customHeight="1">
      <c r="A54" s="39"/>
      <c r="B54" s="41"/>
      <c r="C54" s="15"/>
      <c r="D54" s="69"/>
      <c r="E54" s="69"/>
      <c r="F54" s="36"/>
    </row>
    <row r="55" spans="1:6" ht="24.75" customHeight="1" thickBot="1">
      <c r="A55" s="66" t="s">
        <v>25</v>
      </c>
      <c r="B55" s="66"/>
      <c r="C55" s="43"/>
      <c r="D55" s="70">
        <f>SUM(D48:D54)</f>
        <v>536014.93</v>
      </c>
      <c r="E55" s="70"/>
      <c r="F55" s="36"/>
    </row>
    <row r="56" spans="1:6" ht="24.75" customHeight="1" thickTop="1">
      <c r="A56" s="42"/>
      <c r="B56" s="42"/>
      <c r="C56" s="43"/>
      <c r="D56" s="44"/>
      <c r="E56" s="28"/>
      <c r="F56" s="36"/>
    </row>
    <row r="57" spans="1:6" ht="24.75" customHeight="1">
      <c r="A57" s="66" t="s">
        <v>31</v>
      </c>
      <c r="B57" s="66"/>
      <c r="C57" s="66"/>
      <c r="D57" s="66"/>
      <c r="E57" s="66"/>
      <c r="F57" s="66"/>
    </row>
    <row r="58" spans="1:6" ht="24.75" customHeight="1">
      <c r="A58" s="42"/>
      <c r="B58" s="42"/>
      <c r="C58" s="43"/>
      <c r="D58" s="44"/>
      <c r="E58" s="28"/>
      <c r="F58" s="36"/>
    </row>
    <row r="59" spans="1:6" ht="24.75" customHeight="1">
      <c r="A59" s="42"/>
      <c r="B59" s="42"/>
      <c r="C59" s="43"/>
      <c r="D59" s="44"/>
      <c r="E59" s="28"/>
      <c r="F59" s="36"/>
    </row>
    <row r="60" spans="1:6" ht="24.75" customHeight="1">
      <c r="A60" s="45"/>
      <c r="B60" s="67"/>
      <c r="C60" s="67"/>
      <c r="D60" s="67"/>
      <c r="E60" s="67"/>
      <c r="F60" s="36"/>
    </row>
    <row r="61" spans="1:7" ht="24.75" customHeight="1">
      <c r="A61" s="45" t="s">
        <v>26</v>
      </c>
      <c r="B61" s="67" t="s">
        <v>34</v>
      </c>
      <c r="C61" s="67"/>
      <c r="D61" s="67"/>
      <c r="E61" s="67"/>
      <c r="F61" s="34"/>
      <c r="G61" s="46"/>
    </row>
    <row r="62" spans="1:7" ht="24.75" customHeight="1">
      <c r="A62" s="45" t="s">
        <v>32</v>
      </c>
      <c r="B62" s="67" t="s">
        <v>35</v>
      </c>
      <c r="C62" s="67"/>
      <c r="D62" s="67"/>
      <c r="E62" s="67"/>
      <c r="F62" s="34"/>
      <c r="G62" s="46"/>
    </row>
    <row r="63" spans="1:6" ht="24.75" customHeight="1">
      <c r="A63" s="42"/>
      <c r="B63" s="42"/>
      <c r="C63" s="43"/>
      <c r="D63" s="44"/>
      <c r="E63" s="28"/>
      <c r="F63" s="36"/>
    </row>
    <row r="64" spans="1:6" ht="24.75" customHeight="1">
      <c r="A64" s="66" t="s">
        <v>27</v>
      </c>
      <c r="B64" s="66"/>
      <c r="C64" s="66"/>
      <c r="D64" s="66"/>
      <c r="E64" s="66"/>
      <c r="F64" s="66"/>
    </row>
    <row r="65" spans="1:6" ht="24.75" customHeight="1">
      <c r="A65" s="42"/>
      <c r="B65" s="42"/>
      <c r="C65" s="43"/>
      <c r="D65" s="44"/>
      <c r="E65" s="28"/>
      <c r="F65" s="36"/>
    </row>
    <row r="66" spans="1:6" ht="24.75" customHeight="1">
      <c r="A66" s="24"/>
      <c r="B66" s="25"/>
      <c r="C66" s="47"/>
      <c r="D66" s="48"/>
      <c r="E66" s="47"/>
      <c r="F66" s="36"/>
    </row>
    <row r="67" spans="1:6" ht="24.75" customHeight="1">
      <c r="A67" s="61" t="s">
        <v>22</v>
      </c>
      <c r="B67" s="61"/>
      <c r="C67" s="61"/>
      <c r="D67" s="61"/>
      <c r="E67" s="61"/>
      <c r="F67" s="61"/>
    </row>
    <row r="68" spans="1:6" ht="24.75" customHeight="1">
      <c r="A68" s="61" t="s">
        <v>23</v>
      </c>
      <c r="B68" s="61"/>
      <c r="C68" s="61"/>
      <c r="D68" s="61"/>
      <c r="E68" s="61"/>
      <c r="F68" s="61"/>
    </row>
    <row r="69" spans="1:6" ht="24.75" customHeight="1">
      <c r="A69" s="61"/>
      <c r="B69" s="61"/>
      <c r="C69" s="61"/>
      <c r="D69" s="61"/>
      <c r="E69" s="61"/>
      <c r="F69" s="61"/>
    </row>
    <row r="70" spans="1:6" ht="24.75" customHeight="1">
      <c r="A70" s="24"/>
      <c r="B70" s="24"/>
      <c r="C70" s="38"/>
      <c r="D70" s="36"/>
      <c r="E70" s="38"/>
      <c r="F70" s="36"/>
    </row>
    <row r="71" spans="1:6" ht="24.75" customHeight="1">
      <c r="A71" s="61" t="s">
        <v>33</v>
      </c>
      <c r="B71" s="61"/>
      <c r="C71" s="61"/>
      <c r="D71" s="61"/>
      <c r="E71" s="61"/>
      <c r="F71" s="61"/>
    </row>
    <row r="72" spans="1:6" ht="24.75" customHeight="1">
      <c r="A72" s="61" t="s">
        <v>24</v>
      </c>
      <c r="B72" s="61"/>
      <c r="C72" s="61"/>
      <c r="D72" s="61"/>
      <c r="E72" s="61"/>
      <c r="F72" s="61"/>
    </row>
    <row r="73" spans="1:6" ht="24.75" customHeight="1">
      <c r="A73" s="25"/>
      <c r="B73" s="25"/>
      <c r="C73" s="25"/>
      <c r="D73" s="25"/>
      <c r="E73" s="25"/>
      <c r="F73" s="25"/>
    </row>
    <row r="74" spans="1:6" ht="24.75" customHeight="1">
      <c r="A74" s="25"/>
      <c r="B74" s="25"/>
      <c r="C74" s="25"/>
      <c r="D74" s="25"/>
      <c r="E74" s="25"/>
      <c r="F74" s="25"/>
    </row>
    <row r="75" spans="1:6" ht="24.75" customHeight="1">
      <c r="A75" s="25"/>
      <c r="B75" s="25"/>
      <c r="C75" s="36"/>
      <c r="D75" s="36"/>
      <c r="E75" s="36"/>
      <c r="F75" s="36"/>
    </row>
    <row r="76" spans="1:6" ht="24.75" customHeight="1">
      <c r="A76" s="62" t="s">
        <v>68</v>
      </c>
      <c r="B76" s="63"/>
      <c r="C76" s="63"/>
      <c r="D76" s="63"/>
      <c r="E76" s="63"/>
      <c r="F76" s="64"/>
    </row>
    <row r="77" spans="1:6" ht="24.75" customHeight="1">
      <c r="A77" s="65" t="s">
        <v>0</v>
      </c>
      <c r="B77" s="65"/>
      <c r="C77" s="65"/>
      <c r="D77" s="65"/>
      <c r="E77" s="65"/>
      <c r="F77" s="65"/>
    </row>
    <row r="78" spans="1:6" ht="24.75" customHeight="1">
      <c r="A78" s="57" t="s">
        <v>55</v>
      </c>
      <c r="B78" s="57"/>
      <c r="C78" s="57"/>
      <c r="D78" s="57"/>
      <c r="E78" s="57"/>
      <c r="F78" s="57"/>
    </row>
    <row r="79" ht="15" customHeight="1"/>
    <row r="80" spans="1:3" ht="24.75" customHeight="1">
      <c r="A80" s="5" t="s">
        <v>40</v>
      </c>
      <c r="C80" s="51">
        <f>811000-304500-392000+1399800</f>
        <v>1514300</v>
      </c>
    </row>
    <row r="81" spans="1:3" ht="24.75" customHeight="1">
      <c r="A81" s="5" t="s">
        <v>42</v>
      </c>
      <c r="C81" s="51">
        <f>671000-811000-70500+220500+216000</f>
        <v>226000</v>
      </c>
    </row>
    <row r="82" spans="1:3" ht="24.75" customHeight="1">
      <c r="A82" s="5" t="s">
        <v>61</v>
      </c>
      <c r="C82" s="51">
        <v>0</v>
      </c>
    </row>
    <row r="83" spans="1:3" ht="24.75" customHeight="1">
      <c r="A83" s="5" t="s">
        <v>64</v>
      </c>
      <c r="C83" s="51">
        <v>0</v>
      </c>
    </row>
    <row r="84" spans="1:3" ht="24.75" customHeight="1">
      <c r="A84" s="5" t="s">
        <v>30</v>
      </c>
      <c r="C84" s="51">
        <v>0</v>
      </c>
    </row>
    <row r="85" ht="10.5" customHeight="1">
      <c r="C85" s="51"/>
    </row>
    <row r="86" ht="24.75" customHeight="1">
      <c r="C86" s="52"/>
    </row>
    <row r="87" spans="1:3" ht="24.75" customHeight="1" thickBot="1">
      <c r="A87" s="49" t="s">
        <v>25</v>
      </c>
      <c r="C87" s="53">
        <f>SUM(C80:C86)</f>
        <v>1740300</v>
      </c>
    </row>
    <row r="88" ht="24.75" customHeight="1" thickTop="1"/>
    <row r="89" ht="24.75" customHeight="1">
      <c r="A89" s="5" t="s">
        <v>41</v>
      </c>
    </row>
    <row r="94" spans="1:6" ht="24.75" customHeight="1">
      <c r="A94" s="45"/>
      <c r="B94" s="67"/>
      <c r="C94" s="67"/>
      <c r="D94" s="67"/>
      <c r="E94" s="67"/>
      <c r="F94" s="36"/>
    </row>
    <row r="95" spans="1:6" ht="24.75" customHeight="1">
      <c r="A95" s="45" t="s">
        <v>26</v>
      </c>
      <c r="B95" s="67" t="s">
        <v>34</v>
      </c>
      <c r="C95" s="67"/>
      <c r="D95" s="67"/>
      <c r="E95" s="67"/>
      <c r="F95" s="34"/>
    </row>
    <row r="96" spans="1:6" ht="24.75" customHeight="1">
      <c r="A96" s="45" t="s">
        <v>32</v>
      </c>
      <c r="B96" s="67" t="s">
        <v>35</v>
      </c>
      <c r="C96" s="67"/>
      <c r="D96" s="67"/>
      <c r="E96" s="67"/>
      <c r="F96" s="34"/>
    </row>
    <row r="97" spans="1:6" ht="24.75" customHeight="1">
      <c r="A97" s="42"/>
      <c r="B97" s="42"/>
      <c r="C97" s="43"/>
      <c r="D97" s="44"/>
      <c r="E97" s="28"/>
      <c r="F97" s="36"/>
    </row>
    <row r="98" spans="1:6" ht="24.75" customHeight="1">
      <c r="A98" s="66" t="s">
        <v>27</v>
      </c>
      <c r="B98" s="66"/>
      <c r="C98" s="66"/>
      <c r="D98" s="66"/>
      <c r="E98" s="66"/>
      <c r="F98" s="66"/>
    </row>
    <row r="99" spans="1:6" ht="24.75" customHeight="1">
      <c r="A99" s="42"/>
      <c r="B99" s="42"/>
      <c r="C99" s="43"/>
      <c r="D99" s="44"/>
      <c r="E99" s="28"/>
      <c r="F99" s="36"/>
    </row>
    <row r="100" spans="1:6" ht="24.75" customHeight="1">
      <c r="A100" s="24"/>
      <c r="B100" s="25"/>
      <c r="C100" s="47"/>
      <c r="D100" s="48"/>
      <c r="E100" s="47"/>
      <c r="F100" s="36"/>
    </row>
    <row r="101" spans="1:6" ht="24.75" customHeight="1">
      <c r="A101" s="61" t="s">
        <v>22</v>
      </c>
      <c r="B101" s="61"/>
      <c r="C101" s="61"/>
      <c r="D101" s="61"/>
      <c r="E101" s="61"/>
      <c r="F101" s="61"/>
    </row>
    <row r="102" spans="1:6" ht="24.75" customHeight="1">
      <c r="A102" s="61" t="s">
        <v>23</v>
      </c>
      <c r="B102" s="61"/>
      <c r="C102" s="61"/>
      <c r="D102" s="61"/>
      <c r="E102" s="61"/>
      <c r="F102" s="61"/>
    </row>
    <row r="103" spans="1:6" ht="24.75" customHeight="1">
      <c r="A103" s="61"/>
      <c r="B103" s="61"/>
      <c r="C103" s="61"/>
      <c r="D103" s="61"/>
      <c r="E103" s="61"/>
      <c r="F103" s="61"/>
    </row>
    <row r="104" spans="1:6" ht="24.75" customHeight="1">
      <c r="A104" s="24"/>
      <c r="B104" s="24"/>
      <c r="C104" s="38"/>
      <c r="D104" s="36"/>
      <c r="E104" s="38"/>
      <c r="F104" s="36"/>
    </row>
    <row r="105" spans="1:6" ht="24.75" customHeight="1">
      <c r="A105" s="61" t="s">
        <v>33</v>
      </c>
      <c r="B105" s="61"/>
      <c r="C105" s="61"/>
      <c r="D105" s="61"/>
      <c r="E105" s="61"/>
      <c r="F105" s="61"/>
    </row>
    <row r="106" spans="1:6" ht="24.75" customHeight="1">
      <c r="A106" s="61" t="s">
        <v>24</v>
      </c>
      <c r="B106" s="61"/>
      <c r="C106" s="61"/>
      <c r="D106" s="61"/>
      <c r="E106" s="61"/>
      <c r="F106" s="61"/>
    </row>
  </sheetData>
  <sheetProtection/>
  <mergeCells count="45">
    <mergeCell ref="A98:F98"/>
    <mergeCell ref="A101:F101"/>
    <mergeCell ref="A102:F102"/>
    <mergeCell ref="A103:F103"/>
    <mergeCell ref="A105:F105"/>
    <mergeCell ref="A71:F71"/>
    <mergeCell ref="A72:F72"/>
    <mergeCell ref="A78:F78"/>
    <mergeCell ref="B94:E94"/>
    <mergeCell ref="B95:E95"/>
    <mergeCell ref="B96:E96"/>
    <mergeCell ref="B61:E61"/>
    <mergeCell ref="B62:E62"/>
    <mergeCell ref="A64:F64"/>
    <mergeCell ref="A67:F67"/>
    <mergeCell ref="A68:F68"/>
    <mergeCell ref="A69:F69"/>
    <mergeCell ref="D53:E53"/>
    <mergeCell ref="D54:E54"/>
    <mergeCell ref="A55:B55"/>
    <mergeCell ref="D55:E55"/>
    <mergeCell ref="A57:F57"/>
    <mergeCell ref="B60:E60"/>
    <mergeCell ref="B39:E39"/>
    <mergeCell ref="B40:E40"/>
    <mergeCell ref="A43:F43"/>
    <mergeCell ref="A44:F44"/>
    <mergeCell ref="A45:F45"/>
    <mergeCell ref="D48:E48"/>
    <mergeCell ref="C4:D4"/>
    <mergeCell ref="E4:F4"/>
    <mergeCell ref="C34:F34"/>
    <mergeCell ref="C35:F35"/>
    <mergeCell ref="C36:F36"/>
    <mergeCell ref="B38:E38"/>
    <mergeCell ref="A106:F106"/>
    <mergeCell ref="A1:F1"/>
    <mergeCell ref="A2:F2"/>
    <mergeCell ref="A3:F3"/>
    <mergeCell ref="A76:F76"/>
    <mergeCell ref="A77:F77"/>
    <mergeCell ref="D49:E49"/>
    <mergeCell ref="D50:E50"/>
    <mergeCell ref="D51:E51"/>
    <mergeCell ref="D52:E52"/>
  </mergeCells>
  <printOptions horizontalCentered="1"/>
  <pageMargins left="0.31496062992125984" right="0.11811023622047245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4"/>
  <sheetViews>
    <sheetView zoomScalePageLayoutView="0" workbookViewId="0" topLeftCell="A109">
      <selection activeCell="D116" sqref="D116"/>
    </sheetView>
  </sheetViews>
  <sheetFormatPr defaultColWidth="9.140625" defaultRowHeight="20.25" customHeight="1"/>
  <cols>
    <col min="1" max="1" width="12.7109375" style="85" customWidth="1"/>
    <col min="2" max="2" width="9.57421875" style="85" customWidth="1"/>
    <col min="3" max="3" width="8.7109375" style="85" customWidth="1"/>
    <col min="4" max="4" width="5.7109375" style="85" customWidth="1"/>
    <col min="5" max="5" width="9.00390625" style="85" customWidth="1"/>
    <col min="6" max="10" width="5.7109375" style="85" customWidth="1"/>
    <col min="11" max="11" width="8.140625" style="85" customWidth="1"/>
    <col min="12" max="12" width="5.28125" style="85" customWidth="1"/>
    <col min="13" max="13" width="7.7109375" style="85" customWidth="1"/>
    <col min="14" max="14" width="8.57421875" style="85" customWidth="1"/>
    <col min="15" max="15" width="6.57421875" style="85" customWidth="1"/>
    <col min="16" max="16" width="7.421875" style="85" customWidth="1"/>
    <col min="17" max="17" width="6.57421875" style="85" customWidth="1"/>
    <col min="18" max="18" width="8.28125" style="85" customWidth="1"/>
    <col min="19" max="19" width="11.28125" style="85" customWidth="1"/>
    <col min="20" max="16384" width="9.140625" style="85" customWidth="1"/>
  </cols>
  <sheetData>
    <row r="1" spans="1:19" s="72" customFormat="1" ht="17.25" customHeight="1">
      <c r="A1" s="71" t="s">
        <v>69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s="72" customFormat="1" ht="18" customHeight="1">
      <c r="A2" s="71" t="s">
        <v>70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s="72" customFormat="1" ht="18" customHeight="1">
      <c r="A3" s="71" t="s">
        <v>71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s="72" customFormat="1" ht="9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25" s="72" customFormat="1" ht="15" customHeight="1">
      <c r="A5" s="74" t="s">
        <v>72</v>
      </c>
      <c r="B5" s="75">
        <v>110</v>
      </c>
      <c r="C5" s="75"/>
      <c r="D5" s="76">
        <v>120</v>
      </c>
      <c r="E5" s="75">
        <v>210</v>
      </c>
      <c r="F5" s="75"/>
      <c r="G5" s="75"/>
      <c r="H5" s="75">
        <v>220</v>
      </c>
      <c r="I5" s="75"/>
      <c r="J5" s="76">
        <v>230</v>
      </c>
      <c r="K5" s="75">
        <v>240</v>
      </c>
      <c r="L5" s="75"/>
      <c r="M5" s="76">
        <v>250</v>
      </c>
      <c r="N5" s="75">
        <v>260</v>
      </c>
      <c r="O5" s="75"/>
      <c r="P5" s="76">
        <v>310</v>
      </c>
      <c r="Q5" s="76">
        <v>320</v>
      </c>
      <c r="R5" s="76">
        <v>410</v>
      </c>
      <c r="S5" s="77" t="s">
        <v>73</v>
      </c>
      <c r="T5" s="78"/>
      <c r="U5" s="78"/>
      <c r="V5" s="78"/>
      <c r="W5" s="73"/>
      <c r="X5" s="73"/>
      <c r="Y5" s="73"/>
    </row>
    <row r="6" spans="1:25" s="72" customFormat="1" ht="18" customHeight="1">
      <c r="A6" s="79" t="s">
        <v>74</v>
      </c>
      <c r="B6" s="76">
        <v>111</v>
      </c>
      <c r="C6" s="76">
        <v>113</v>
      </c>
      <c r="D6" s="76">
        <v>121</v>
      </c>
      <c r="E6" s="76">
        <v>211</v>
      </c>
      <c r="F6" s="76">
        <v>212</v>
      </c>
      <c r="G6" s="76">
        <v>214</v>
      </c>
      <c r="H6" s="76">
        <v>221</v>
      </c>
      <c r="I6" s="76">
        <v>223</v>
      </c>
      <c r="J6" s="76">
        <v>231</v>
      </c>
      <c r="K6" s="76">
        <v>241</v>
      </c>
      <c r="L6" s="76">
        <v>242</v>
      </c>
      <c r="M6" s="76">
        <v>251</v>
      </c>
      <c r="N6" s="76">
        <v>261</v>
      </c>
      <c r="O6" s="76">
        <v>262</v>
      </c>
      <c r="P6" s="76">
        <v>311</v>
      </c>
      <c r="Q6" s="76">
        <v>321</v>
      </c>
      <c r="R6" s="76">
        <v>411</v>
      </c>
      <c r="S6" s="80"/>
      <c r="T6" s="78"/>
      <c r="U6" s="78"/>
      <c r="V6" s="78"/>
      <c r="W6" s="73"/>
      <c r="X6" s="73"/>
      <c r="Y6" s="73"/>
    </row>
    <row r="7" spans="1:19" ht="15.75" customHeight="1">
      <c r="A7" s="81">
        <v>51000</v>
      </c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4"/>
    </row>
    <row r="8" spans="1:19" ht="18.75" customHeight="1">
      <c r="A8" s="86">
        <v>110300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>
        <v>7684</v>
      </c>
      <c r="S8" s="87">
        <f>SUM(B8:R8)</f>
        <v>7684</v>
      </c>
    </row>
    <row r="9" spans="1:19" ht="18.75" customHeight="1">
      <c r="A9" s="86">
        <v>110700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>
        <f>SUM(B9:R9)</f>
        <v>0</v>
      </c>
    </row>
    <row r="10" spans="1:19" ht="18.75" customHeight="1">
      <c r="A10" s="86">
        <v>110800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7">
        <f>SUM(B10:R10)</f>
        <v>0</v>
      </c>
    </row>
    <row r="11" spans="1:19" ht="18.75" customHeight="1">
      <c r="A11" s="89">
        <v>110900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>
        <v>11000</v>
      </c>
      <c r="S11" s="87">
        <f>SUM(B11:R11)</f>
        <v>11000</v>
      </c>
    </row>
    <row r="12" spans="1:19" ht="15.75" customHeight="1">
      <c r="A12" s="89">
        <v>111000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>
        <v>666000</v>
      </c>
      <c r="S12" s="87">
        <f>SUM(B12:R12)</f>
        <v>666000</v>
      </c>
    </row>
    <row r="13" spans="1:19" ht="16.5" customHeight="1">
      <c r="A13" s="89">
        <v>120100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spans="1:19" ht="18.75" customHeight="1">
      <c r="A14" s="91" t="s">
        <v>75</v>
      </c>
      <c r="B14" s="92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f>SUM(R8:R13)</f>
        <v>684684</v>
      </c>
      <c r="S14" s="92">
        <f>SUM(B14:R14)</f>
        <v>684684</v>
      </c>
    </row>
    <row r="15" spans="1:19" ht="18.75" customHeight="1" thickBot="1">
      <c r="A15" s="93" t="s">
        <v>76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f>18706+18393+684684</f>
        <v>721783</v>
      </c>
      <c r="S15" s="94">
        <f>SUM(R15)</f>
        <v>721783</v>
      </c>
    </row>
    <row r="16" spans="1:19" ht="16.5" customHeight="1" thickTop="1">
      <c r="A16" s="95">
        <v>521000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spans="1:19" ht="18.75" customHeight="1">
      <c r="A17" s="86">
        <v>210100</v>
      </c>
      <c r="B17" s="87">
        <v>42840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>
        <f aca="true" t="shared" si="0" ref="S17:S23">SUM(B17:R17)</f>
        <v>42840</v>
      </c>
    </row>
    <row r="18" spans="1:19" ht="18.75" customHeight="1">
      <c r="A18" s="86">
        <v>210200</v>
      </c>
      <c r="B18" s="87">
        <v>3510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>
        <f t="shared" si="0"/>
        <v>3510</v>
      </c>
    </row>
    <row r="19" spans="1:19" ht="18.75" customHeight="1">
      <c r="A19" s="86">
        <v>210300</v>
      </c>
      <c r="B19" s="87">
        <v>3510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>
        <f t="shared" si="0"/>
        <v>3510</v>
      </c>
    </row>
    <row r="20" spans="1:19" ht="18.75" customHeight="1">
      <c r="A20" s="86">
        <v>210400</v>
      </c>
      <c r="B20" s="87">
        <v>7200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>
        <f t="shared" si="0"/>
        <v>7200</v>
      </c>
    </row>
    <row r="21" spans="1:19" ht="18.75" customHeight="1">
      <c r="A21" s="86">
        <v>210600</v>
      </c>
      <c r="B21" s="87">
        <v>229200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>
        <f>SUM(B21:R21)</f>
        <v>229200</v>
      </c>
    </row>
    <row r="22" spans="1:19" ht="18.75" customHeight="1">
      <c r="A22" s="97" t="s">
        <v>75</v>
      </c>
      <c r="B22" s="92">
        <f>SUM(B17:B21)</f>
        <v>286260</v>
      </c>
      <c r="C22" s="92">
        <f>SUM(C17:C21)</f>
        <v>0</v>
      </c>
      <c r="D22" s="92">
        <f aca="true" t="shared" si="1" ref="D22:R22">SUM(D17:D21)</f>
        <v>0</v>
      </c>
      <c r="E22" s="92">
        <f t="shared" si="1"/>
        <v>0</v>
      </c>
      <c r="F22" s="92">
        <f t="shared" si="1"/>
        <v>0</v>
      </c>
      <c r="G22" s="92">
        <f t="shared" si="1"/>
        <v>0</v>
      </c>
      <c r="H22" s="92">
        <f t="shared" si="1"/>
        <v>0</v>
      </c>
      <c r="I22" s="92">
        <f t="shared" si="1"/>
        <v>0</v>
      </c>
      <c r="J22" s="92">
        <f t="shared" si="1"/>
        <v>0</v>
      </c>
      <c r="K22" s="92">
        <f t="shared" si="1"/>
        <v>0</v>
      </c>
      <c r="L22" s="92">
        <f t="shared" si="1"/>
        <v>0</v>
      </c>
      <c r="M22" s="92">
        <f t="shared" si="1"/>
        <v>0</v>
      </c>
      <c r="N22" s="92">
        <f t="shared" si="1"/>
        <v>0</v>
      </c>
      <c r="O22" s="92">
        <f t="shared" si="1"/>
        <v>0</v>
      </c>
      <c r="P22" s="92">
        <f t="shared" si="1"/>
        <v>0</v>
      </c>
      <c r="Q22" s="92">
        <v>0</v>
      </c>
      <c r="R22" s="92">
        <f t="shared" si="1"/>
        <v>0</v>
      </c>
      <c r="S22" s="92">
        <f t="shared" si="0"/>
        <v>286260</v>
      </c>
    </row>
    <row r="23" spans="1:19" ht="18.75" customHeight="1" thickBot="1">
      <c r="A23" s="98" t="s">
        <v>76</v>
      </c>
      <c r="B23" s="94">
        <f>286062+286260+286260</f>
        <v>858582</v>
      </c>
      <c r="C23" s="94">
        <f>SUM(C22)</f>
        <v>0</v>
      </c>
      <c r="D23" s="94">
        <f aca="true" t="shared" si="2" ref="D23:R23">SUM(D22)</f>
        <v>0</v>
      </c>
      <c r="E23" s="94">
        <f t="shared" si="2"/>
        <v>0</v>
      </c>
      <c r="F23" s="94">
        <f t="shared" si="2"/>
        <v>0</v>
      </c>
      <c r="G23" s="94">
        <f t="shared" si="2"/>
        <v>0</v>
      </c>
      <c r="H23" s="94">
        <f t="shared" si="2"/>
        <v>0</v>
      </c>
      <c r="I23" s="94">
        <f t="shared" si="2"/>
        <v>0</v>
      </c>
      <c r="J23" s="94">
        <f t="shared" si="2"/>
        <v>0</v>
      </c>
      <c r="K23" s="94">
        <f t="shared" si="2"/>
        <v>0</v>
      </c>
      <c r="L23" s="94">
        <f t="shared" si="2"/>
        <v>0</v>
      </c>
      <c r="M23" s="94">
        <f t="shared" si="2"/>
        <v>0</v>
      </c>
      <c r="N23" s="94">
        <f t="shared" si="2"/>
        <v>0</v>
      </c>
      <c r="O23" s="94">
        <f t="shared" si="2"/>
        <v>0</v>
      </c>
      <c r="P23" s="94">
        <f t="shared" si="2"/>
        <v>0</v>
      </c>
      <c r="Q23" s="94">
        <v>0</v>
      </c>
      <c r="R23" s="94">
        <f t="shared" si="2"/>
        <v>0</v>
      </c>
      <c r="S23" s="94">
        <f t="shared" si="0"/>
        <v>858582</v>
      </c>
    </row>
    <row r="24" spans="1:19" ht="15" customHeight="1" thickTop="1">
      <c r="A24" s="95">
        <v>522000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1:19" ht="18.75" customHeight="1">
      <c r="A25" s="86">
        <v>220100</v>
      </c>
      <c r="B25" s="90">
        <v>65980</v>
      </c>
      <c r="C25" s="90">
        <v>38970</v>
      </c>
      <c r="D25" s="90"/>
      <c r="E25" s="90"/>
      <c r="F25" s="90"/>
      <c r="G25" s="90"/>
      <c r="H25" s="90"/>
      <c r="I25" s="90"/>
      <c r="J25" s="90"/>
      <c r="K25" s="99">
        <v>18060</v>
      </c>
      <c r="L25" s="90"/>
      <c r="M25" s="90"/>
      <c r="N25" s="99">
        <v>10080</v>
      </c>
      <c r="O25" s="90"/>
      <c r="P25" s="90"/>
      <c r="Q25" s="90"/>
      <c r="R25" s="90"/>
      <c r="S25" s="90">
        <f>SUM(B25:R25)</f>
        <v>133090</v>
      </c>
    </row>
    <row r="26" spans="1:19" ht="18.75" customHeight="1">
      <c r="A26" s="86">
        <v>220200</v>
      </c>
      <c r="B26" s="87">
        <f>2770-1300</f>
        <v>1470</v>
      </c>
      <c r="C26" s="87">
        <f>1260</f>
        <v>1260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>
        <v>1500</v>
      </c>
      <c r="O26" s="87"/>
      <c r="P26" s="87"/>
      <c r="Q26" s="87"/>
      <c r="R26" s="87"/>
      <c r="S26" s="87">
        <f aca="true" t="shared" si="3" ref="S26:S31">SUM(B26:R26)</f>
        <v>4230</v>
      </c>
    </row>
    <row r="27" spans="1:19" ht="18.75" customHeight="1">
      <c r="A27" s="86">
        <v>220300</v>
      </c>
      <c r="B27" s="87">
        <v>3500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>
        <f t="shared" si="3"/>
        <v>3500</v>
      </c>
    </row>
    <row r="28" spans="1:19" ht="18.75" customHeight="1">
      <c r="A28" s="86">
        <v>220400</v>
      </c>
      <c r="B28" s="87">
        <v>9150</v>
      </c>
      <c r="C28" s="87">
        <v>10280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>
        <f t="shared" si="3"/>
        <v>19430</v>
      </c>
    </row>
    <row r="29" spans="1:19" ht="18.75" customHeight="1">
      <c r="A29" s="86">
        <v>220500</v>
      </c>
      <c r="B29" s="87">
        <v>1500</v>
      </c>
      <c r="C29" s="87">
        <v>1420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>
        <f t="shared" si="3"/>
        <v>2920</v>
      </c>
    </row>
    <row r="30" spans="1:19" ht="18.75" customHeight="1">
      <c r="A30" s="86">
        <v>220600</v>
      </c>
      <c r="B30" s="87">
        <v>12130</v>
      </c>
      <c r="C30" s="87">
        <v>16920</v>
      </c>
      <c r="D30" s="87"/>
      <c r="E30" s="87"/>
      <c r="F30" s="87"/>
      <c r="G30" s="87"/>
      <c r="H30" s="87"/>
      <c r="I30" s="87"/>
      <c r="J30" s="87"/>
      <c r="K30" s="87">
        <v>5340</v>
      </c>
      <c r="L30" s="87"/>
      <c r="M30" s="87"/>
      <c r="N30" s="87">
        <v>28580</v>
      </c>
      <c r="O30" s="87"/>
      <c r="P30" s="87"/>
      <c r="Q30" s="87"/>
      <c r="R30" s="87"/>
      <c r="S30" s="87">
        <f t="shared" si="3"/>
        <v>62970</v>
      </c>
    </row>
    <row r="31" spans="1:19" ht="18.75" customHeight="1">
      <c r="A31" s="86">
        <v>220700</v>
      </c>
      <c r="B31" s="90">
        <v>3000</v>
      </c>
      <c r="C31" s="90">
        <v>3000</v>
      </c>
      <c r="D31" s="90"/>
      <c r="E31" s="90"/>
      <c r="F31" s="90"/>
      <c r="G31" s="90"/>
      <c r="H31" s="90"/>
      <c r="I31" s="90"/>
      <c r="J31" s="90"/>
      <c r="K31" s="90">
        <v>1500</v>
      </c>
      <c r="L31" s="90"/>
      <c r="M31" s="90"/>
      <c r="N31" s="90">
        <v>6340</v>
      </c>
      <c r="O31" s="90"/>
      <c r="P31" s="90"/>
      <c r="Q31" s="90"/>
      <c r="R31" s="90"/>
      <c r="S31" s="90">
        <f t="shared" si="3"/>
        <v>13840</v>
      </c>
    </row>
    <row r="32" spans="1:19" ht="18.75" customHeight="1">
      <c r="A32" s="97" t="s">
        <v>75</v>
      </c>
      <c r="B32" s="92">
        <f>SUM(B25:B31)</f>
        <v>96730</v>
      </c>
      <c r="C32" s="92">
        <f>SUM(C25:C31)</f>
        <v>71850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f>SUM(K25:K31)</f>
        <v>24900</v>
      </c>
      <c r="L32" s="92">
        <v>0</v>
      </c>
      <c r="M32" s="92">
        <v>0</v>
      </c>
      <c r="N32" s="92">
        <f>SUM(N25:N31)</f>
        <v>46500</v>
      </c>
      <c r="O32" s="92">
        <v>0</v>
      </c>
      <c r="P32" s="92">
        <v>0</v>
      </c>
      <c r="Q32" s="92">
        <v>0</v>
      </c>
      <c r="R32" s="92">
        <v>0</v>
      </c>
      <c r="S32" s="92">
        <f>SUM(S25:S31)</f>
        <v>239980</v>
      </c>
    </row>
    <row r="33" spans="1:19" ht="18.75" customHeight="1" thickBot="1">
      <c r="A33" s="98" t="s">
        <v>76</v>
      </c>
      <c r="B33" s="94">
        <f>100770+96440+96730</f>
        <v>293940</v>
      </c>
      <c r="C33" s="94">
        <f>73840+70140+71850</f>
        <v>215830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f>25650+24150+24900</f>
        <v>74700</v>
      </c>
      <c r="L33" s="94">
        <v>0</v>
      </c>
      <c r="M33" s="94">
        <v>0</v>
      </c>
      <c r="N33" s="94">
        <f>48050+44240+46500</f>
        <v>138790</v>
      </c>
      <c r="O33" s="94">
        <v>0</v>
      </c>
      <c r="P33" s="94">
        <v>0</v>
      </c>
      <c r="Q33" s="94">
        <v>0</v>
      </c>
      <c r="R33" s="94">
        <v>0</v>
      </c>
      <c r="S33" s="94">
        <f>SUM(B33:R33)</f>
        <v>723260</v>
      </c>
    </row>
    <row r="34" spans="1:19" ht="18.75" customHeight="1" thickBot="1" thickTop="1">
      <c r="A34" s="100" t="s">
        <v>77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1:25" s="72" customFormat="1" ht="18" customHeight="1" thickTop="1">
      <c r="A35" s="101" t="s">
        <v>72</v>
      </c>
      <c r="B35" s="102">
        <v>110</v>
      </c>
      <c r="C35" s="102"/>
      <c r="D35" s="103">
        <v>120</v>
      </c>
      <c r="E35" s="102">
        <v>210</v>
      </c>
      <c r="F35" s="102"/>
      <c r="G35" s="102"/>
      <c r="H35" s="102">
        <v>220</v>
      </c>
      <c r="I35" s="102"/>
      <c r="J35" s="103">
        <v>230</v>
      </c>
      <c r="K35" s="102">
        <v>240</v>
      </c>
      <c r="L35" s="102"/>
      <c r="M35" s="103">
        <v>250</v>
      </c>
      <c r="N35" s="102">
        <v>260</v>
      </c>
      <c r="O35" s="102"/>
      <c r="P35" s="103">
        <v>310</v>
      </c>
      <c r="Q35" s="103">
        <v>320</v>
      </c>
      <c r="R35" s="103">
        <v>410</v>
      </c>
      <c r="S35" s="104" t="s">
        <v>73</v>
      </c>
      <c r="T35" s="78"/>
      <c r="U35" s="78"/>
      <c r="V35" s="78"/>
      <c r="W35" s="73"/>
      <c r="X35" s="73"/>
      <c r="Y35" s="73"/>
    </row>
    <row r="36" spans="1:25" s="72" customFormat="1" ht="16.5" customHeight="1">
      <c r="A36" s="79" t="s">
        <v>74</v>
      </c>
      <c r="B36" s="76">
        <v>111</v>
      </c>
      <c r="C36" s="76">
        <v>113</v>
      </c>
      <c r="D36" s="76">
        <v>121</v>
      </c>
      <c r="E36" s="76">
        <v>211</v>
      </c>
      <c r="F36" s="76">
        <v>212</v>
      </c>
      <c r="G36" s="76">
        <v>214</v>
      </c>
      <c r="H36" s="76">
        <v>221</v>
      </c>
      <c r="I36" s="76">
        <v>223</v>
      </c>
      <c r="J36" s="76">
        <v>231</v>
      </c>
      <c r="K36" s="76">
        <v>241</v>
      </c>
      <c r="L36" s="76">
        <v>242</v>
      </c>
      <c r="M36" s="76">
        <v>251</v>
      </c>
      <c r="N36" s="76">
        <v>261</v>
      </c>
      <c r="O36" s="105">
        <v>262</v>
      </c>
      <c r="P36" s="76">
        <v>311</v>
      </c>
      <c r="Q36" s="76">
        <v>321</v>
      </c>
      <c r="R36" s="76">
        <v>411</v>
      </c>
      <c r="S36" s="106"/>
      <c r="T36" s="78"/>
      <c r="U36" s="78"/>
      <c r="V36" s="78"/>
      <c r="W36" s="73"/>
      <c r="X36" s="73"/>
      <c r="Y36" s="73"/>
    </row>
    <row r="37" spans="1:19" ht="15.75" customHeight="1">
      <c r="A37" s="107">
        <v>531000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</row>
    <row r="38" spans="1:19" ht="17.25" customHeight="1">
      <c r="A38" s="108">
        <v>310100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>
        <f aca="true" t="shared" si="4" ref="S38:S44">SUM(B38:R38)</f>
        <v>0</v>
      </c>
    </row>
    <row r="39" spans="1:19" ht="18.75" customHeight="1">
      <c r="A39" s="108">
        <v>310200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>
        <f t="shared" si="4"/>
        <v>0</v>
      </c>
    </row>
    <row r="40" spans="1:19" ht="17.25" customHeight="1">
      <c r="A40" s="108">
        <v>310300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>
        <f t="shared" si="4"/>
        <v>0</v>
      </c>
    </row>
    <row r="41" spans="1:19" ht="17.25" customHeight="1">
      <c r="A41" s="108">
        <v>310500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>
        <f t="shared" si="4"/>
        <v>0</v>
      </c>
    </row>
    <row r="42" spans="1:19" ht="18.75" customHeight="1">
      <c r="A42" s="108">
        <v>310600</v>
      </c>
      <c r="B42" s="87">
        <f>3234+2675</f>
        <v>5909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>
        <f t="shared" si="4"/>
        <v>5909</v>
      </c>
    </row>
    <row r="43" spans="1:19" ht="20.25" customHeight="1">
      <c r="A43" s="109" t="s">
        <v>75</v>
      </c>
      <c r="B43" s="92">
        <f>SUM(B38:B42)</f>
        <v>5909</v>
      </c>
      <c r="C43" s="92">
        <f>SUM(C38:C42)</f>
        <v>0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f>SUM(K37:K42)</f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f t="shared" si="4"/>
        <v>5909</v>
      </c>
    </row>
    <row r="44" spans="1:19" ht="20.25" customHeight="1" thickBot="1">
      <c r="A44" s="110" t="s">
        <v>76</v>
      </c>
      <c r="B44" s="94">
        <f>7733+2634+5909</f>
        <v>16276</v>
      </c>
      <c r="C44" s="94">
        <f>SUM(C39:C43)</f>
        <v>0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f>K43</f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f t="shared" si="4"/>
        <v>16276</v>
      </c>
    </row>
    <row r="45" spans="1:19" ht="16.5" customHeight="1" thickTop="1">
      <c r="A45" s="107">
        <v>532000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</row>
    <row r="46" spans="1:19" ht="18" customHeight="1">
      <c r="A46" s="108">
        <v>320100</v>
      </c>
      <c r="B46" s="87">
        <f>11500+11500+3000</f>
        <v>26000</v>
      </c>
      <c r="C46" s="87"/>
      <c r="D46" s="87"/>
      <c r="E46" s="87"/>
      <c r="F46" s="87"/>
      <c r="G46" s="87"/>
      <c r="H46" s="87"/>
      <c r="I46" s="87"/>
      <c r="J46" s="87"/>
      <c r="K46" s="87">
        <v>30100</v>
      </c>
      <c r="L46" s="87"/>
      <c r="M46" s="87"/>
      <c r="N46" s="87">
        <v>18000</v>
      </c>
      <c r="O46" s="87"/>
      <c r="P46" s="87"/>
      <c r="Q46" s="87"/>
      <c r="R46" s="87"/>
      <c r="S46" s="87">
        <f aca="true" t="shared" si="5" ref="S46:S51">SUM(B46:R46)</f>
        <v>74100</v>
      </c>
    </row>
    <row r="47" spans="1:19" ht="18" customHeight="1">
      <c r="A47" s="108">
        <v>320200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>
        <f t="shared" si="5"/>
        <v>0</v>
      </c>
    </row>
    <row r="48" spans="1:19" ht="18" customHeight="1">
      <c r="A48" s="108">
        <v>320300</v>
      </c>
      <c r="B48" s="87">
        <v>24000</v>
      </c>
      <c r="C48" s="87"/>
      <c r="D48" s="87"/>
      <c r="E48" s="87"/>
      <c r="F48" s="87"/>
      <c r="G48" s="87"/>
      <c r="I48" s="87"/>
      <c r="J48" s="87"/>
      <c r="K48" s="87"/>
      <c r="L48" s="87"/>
      <c r="M48" s="87">
        <v>44160</v>
      </c>
      <c r="N48" s="87"/>
      <c r="O48" s="87"/>
      <c r="P48" s="87"/>
      <c r="Q48" s="87"/>
      <c r="R48" s="87"/>
      <c r="S48" s="87">
        <f t="shared" si="5"/>
        <v>68160</v>
      </c>
    </row>
    <row r="49" spans="1:19" ht="18" customHeight="1">
      <c r="A49" s="108">
        <v>320400</v>
      </c>
      <c r="B49" s="87">
        <v>16010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>
        <f t="shared" si="5"/>
        <v>16010</v>
      </c>
    </row>
    <row r="50" spans="1:19" ht="20.25" customHeight="1">
      <c r="A50" s="109" t="s">
        <v>75</v>
      </c>
      <c r="B50" s="92">
        <f aca="true" t="shared" si="6" ref="B50:P50">SUM(B46:B49)</f>
        <v>66010</v>
      </c>
      <c r="C50" s="92">
        <f t="shared" si="6"/>
        <v>0</v>
      </c>
      <c r="D50" s="92">
        <f t="shared" si="6"/>
        <v>0</v>
      </c>
      <c r="E50" s="92">
        <f t="shared" si="6"/>
        <v>0</v>
      </c>
      <c r="F50" s="92">
        <f t="shared" si="6"/>
        <v>0</v>
      </c>
      <c r="G50" s="92">
        <f t="shared" si="6"/>
        <v>0</v>
      </c>
      <c r="H50" s="92">
        <f t="shared" si="6"/>
        <v>0</v>
      </c>
      <c r="I50" s="92">
        <f t="shared" si="6"/>
        <v>0</v>
      </c>
      <c r="J50" s="92">
        <f t="shared" si="6"/>
        <v>0</v>
      </c>
      <c r="K50" s="92">
        <f t="shared" si="6"/>
        <v>30100</v>
      </c>
      <c r="L50" s="92">
        <f t="shared" si="6"/>
        <v>0</v>
      </c>
      <c r="M50" s="92">
        <f t="shared" si="6"/>
        <v>44160</v>
      </c>
      <c r="N50" s="92">
        <f t="shared" si="6"/>
        <v>18000</v>
      </c>
      <c r="O50" s="92">
        <f t="shared" si="6"/>
        <v>0</v>
      </c>
      <c r="P50" s="92">
        <f t="shared" si="6"/>
        <v>0</v>
      </c>
      <c r="Q50" s="92">
        <v>0</v>
      </c>
      <c r="R50" s="92">
        <f>SUM(R46:R49)</f>
        <v>0</v>
      </c>
      <c r="S50" s="92">
        <f>SUM(B50:R50)</f>
        <v>158270</v>
      </c>
    </row>
    <row r="51" spans="1:19" ht="20.25" customHeight="1" thickBot="1">
      <c r="A51" s="110" t="s">
        <v>76</v>
      </c>
      <c r="B51" s="94">
        <f>22500+21600+42010+24000</f>
        <v>110110</v>
      </c>
      <c r="C51" s="94">
        <f>SUM(C47:C50)</f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f>30100+30100</f>
        <v>60200</v>
      </c>
      <c r="L51" s="94">
        <v>0</v>
      </c>
      <c r="M51" s="94">
        <v>44160</v>
      </c>
      <c r="N51" s="94">
        <v>18000</v>
      </c>
      <c r="O51" s="94">
        <v>0</v>
      </c>
      <c r="P51" s="94">
        <v>0</v>
      </c>
      <c r="Q51" s="94">
        <v>0</v>
      </c>
      <c r="R51" s="94">
        <v>0</v>
      </c>
      <c r="S51" s="94">
        <f t="shared" si="5"/>
        <v>232470</v>
      </c>
    </row>
    <row r="52" spans="1:19" ht="15.75" customHeight="1" thickTop="1">
      <c r="A52" s="112">
        <v>533000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</row>
    <row r="53" spans="1:19" ht="18" customHeight="1">
      <c r="A53" s="108">
        <v>330100</v>
      </c>
      <c r="B53" s="87">
        <f>3581+6916</f>
        <v>10497</v>
      </c>
      <c r="C53" s="87"/>
      <c r="D53" s="87"/>
      <c r="E53" s="87"/>
      <c r="F53" s="87"/>
      <c r="G53" s="87"/>
      <c r="H53" s="87"/>
      <c r="I53" s="87"/>
      <c r="J53" s="87"/>
      <c r="K53" s="87">
        <v>4506</v>
      </c>
      <c r="L53" s="87"/>
      <c r="M53" s="87"/>
      <c r="N53" s="87">
        <v>3230</v>
      </c>
      <c r="O53" s="87"/>
      <c r="P53" s="87"/>
      <c r="Q53" s="87"/>
      <c r="R53" s="87"/>
      <c r="S53" s="87">
        <f>SUM(B53:R53)</f>
        <v>18233</v>
      </c>
    </row>
    <row r="54" spans="1:19" ht="18" customHeight="1">
      <c r="A54" s="108">
        <v>330200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>
        <f aca="true" t="shared" si="7" ref="S54:S63">SUM(B54:R54)</f>
        <v>0</v>
      </c>
    </row>
    <row r="55" spans="1:19" ht="18" customHeight="1">
      <c r="A55" s="108">
        <v>330300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>
        <f t="shared" si="7"/>
        <v>0</v>
      </c>
    </row>
    <row r="56" spans="1:19" ht="18" customHeight="1">
      <c r="A56" s="108">
        <v>330600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>
        <f t="shared" si="7"/>
        <v>0</v>
      </c>
    </row>
    <row r="57" spans="1:19" ht="18" customHeight="1">
      <c r="A57" s="108">
        <v>330700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>
        <f t="shared" si="7"/>
        <v>0</v>
      </c>
    </row>
    <row r="58" spans="1:19" ht="18" customHeight="1">
      <c r="A58" s="108">
        <v>330800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>
        <f t="shared" si="7"/>
        <v>0</v>
      </c>
    </row>
    <row r="59" spans="1:19" ht="18" customHeight="1">
      <c r="A59" s="108">
        <v>330900</v>
      </c>
      <c r="B59" s="87"/>
      <c r="C59" s="87"/>
      <c r="D59" s="87"/>
      <c r="E59" s="87"/>
      <c r="F59" s="87"/>
      <c r="G59" s="87"/>
      <c r="H59" s="87"/>
      <c r="I59" s="87"/>
      <c r="J59" s="87"/>
      <c r="K59" s="87">
        <v>99864</v>
      </c>
      <c r="L59" s="87"/>
      <c r="M59" s="87"/>
      <c r="N59" s="87"/>
      <c r="O59" s="87"/>
      <c r="P59" s="87"/>
      <c r="Q59" s="87"/>
      <c r="R59" s="87"/>
      <c r="S59" s="87">
        <f t="shared" si="7"/>
        <v>99864</v>
      </c>
    </row>
    <row r="60" spans="1:19" ht="18" customHeight="1">
      <c r="A60" s="108">
        <v>331100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>
        <f t="shared" si="7"/>
        <v>0</v>
      </c>
    </row>
    <row r="61" spans="1:19" ht="18" customHeight="1">
      <c r="A61" s="113">
        <v>331300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87">
        <f t="shared" si="7"/>
        <v>0</v>
      </c>
    </row>
    <row r="62" spans="1:19" ht="18" customHeight="1">
      <c r="A62" s="108">
        <v>331400</v>
      </c>
      <c r="B62" s="87">
        <v>18600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>
        <f t="shared" si="7"/>
        <v>18600</v>
      </c>
    </row>
    <row r="63" spans="1:19" ht="18" customHeight="1">
      <c r="A63" s="114">
        <v>331500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87">
        <f t="shared" si="7"/>
        <v>0</v>
      </c>
    </row>
    <row r="64" spans="1:19" ht="20.25" customHeight="1">
      <c r="A64" s="109" t="s">
        <v>75</v>
      </c>
      <c r="B64" s="92">
        <f>SUM(B53:B63)</f>
        <v>29097</v>
      </c>
      <c r="C64" s="92">
        <f aca="true" t="shared" si="8" ref="C64:R64">SUM(C53:C63)</f>
        <v>0</v>
      </c>
      <c r="D64" s="92">
        <f t="shared" si="8"/>
        <v>0</v>
      </c>
      <c r="E64" s="92">
        <f t="shared" si="8"/>
        <v>0</v>
      </c>
      <c r="F64" s="92">
        <f t="shared" si="8"/>
        <v>0</v>
      </c>
      <c r="G64" s="92">
        <f t="shared" si="8"/>
        <v>0</v>
      </c>
      <c r="H64" s="92">
        <f t="shared" si="8"/>
        <v>0</v>
      </c>
      <c r="I64" s="92">
        <f t="shared" si="8"/>
        <v>0</v>
      </c>
      <c r="J64" s="92">
        <f t="shared" si="8"/>
        <v>0</v>
      </c>
      <c r="K64" s="92">
        <f t="shared" si="8"/>
        <v>104370</v>
      </c>
      <c r="L64" s="92">
        <f t="shared" si="8"/>
        <v>0</v>
      </c>
      <c r="M64" s="92">
        <f t="shared" si="8"/>
        <v>0</v>
      </c>
      <c r="N64" s="92">
        <f t="shared" si="8"/>
        <v>3230</v>
      </c>
      <c r="O64" s="92">
        <f t="shared" si="8"/>
        <v>0</v>
      </c>
      <c r="P64" s="92">
        <f t="shared" si="8"/>
        <v>0</v>
      </c>
      <c r="Q64" s="92">
        <v>0</v>
      </c>
      <c r="R64" s="92">
        <f t="shared" si="8"/>
        <v>0</v>
      </c>
      <c r="S64" s="92">
        <f>SUM(B64:R64)</f>
        <v>136697</v>
      </c>
    </row>
    <row r="65" spans="1:19" ht="20.25" customHeight="1" thickBot="1">
      <c r="A65" s="110" t="s">
        <v>76</v>
      </c>
      <c r="B65" s="94">
        <f>51730.78+18750+29097</f>
        <v>99577.78</v>
      </c>
      <c r="C65" s="94">
        <f aca="true" t="shared" si="9" ref="C65:R65">SUM(C64)</f>
        <v>0</v>
      </c>
      <c r="D65" s="94">
        <f t="shared" si="9"/>
        <v>0</v>
      </c>
      <c r="E65" s="94">
        <f t="shared" si="9"/>
        <v>0</v>
      </c>
      <c r="F65" s="94">
        <f t="shared" si="9"/>
        <v>0</v>
      </c>
      <c r="G65" s="94">
        <f t="shared" si="9"/>
        <v>0</v>
      </c>
      <c r="H65" s="94">
        <f t="shared" si="9"/>
        <v>0</v>
      </c>
      <c r="I65" s="94">
        <f t="shared" si="9"/>
        <v>0</v>
      </c>
      <c r="J65" s="94">
        <f t="shared" si="9"/>
        <v>0</v>
      </c>
      <c r="K65" s="94">
        <f t="shared" si="9"/>
        <v>104370</v>
      </c>
      <c r="L65" s="94">
        <f t="shared" si="9"/>
        <v>0</v>
      </c>
      <c r="M65" s="94">
        <f t="shared" si="9"/>
        <v>0</v>
      </c>
      <c r="N65" s="94">
        <v>3230</v>
      </c>
      <c r="O65" s="94">
        <f t="shared" si="9"/>
        <v>0</v>
      </c>
      <c r="P65" s="94">
        <f t="shared" si="9"/>
        <v>0</v>
      </c>
      <c r="Q65" s="94">
        <v>0</v>
      </c>
      <c r="R65" s="94">
        <f t="shared" si="9"/>
        <v>0</v>
      </c>
      <c r="S65" s="94">
        <f>SUM(B65:R65)</f>
        <v>207177.78</v>
      </c>
    </row>
    <row r="66" spans="1:19" ht="20.25" customHeight="1" thickTop="1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</row>
    <row r="67" spans="1:19" ht="20.25" customHeight="1">
      <c r="A67" s="115" t="s">
        <v>78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</row>
    <row r="68" spans="1:19" ht="20.2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:25" s="72" customFormat="1" ht="20.25" customHeight="1">
      <c r="A69" s="117" t="s">
        <v>72</v>
      </c>
      <c r="B69" s="75">
        <v>110</v>
      </c>
      <c r="C69" s="75"/>
      <c r="D69" s="76">
        <v>120</v>
      </c>
      <c r="E69" s="75">
        <v>210</v>
      </c>
      <c r="F69" s="75"/>
      <c r="G69" s="75"/>
      <c r="H69" s="75">
        <v>220</v>
      </c>
      <c r="I69" s="75"/>
      <c r="J69" s="76">
        <v>230</v>
      </c>
      <c r="K69" s="75">
        <v>240</v>
      </c>
      <c r="L69" s="75"/>
      <c r="M69" s="76">
        <v>250</v>
      </c>
      <c r="N69" s="75">
        <v>260</v>
      </c>
      <c r="O69" s="75"/>
      <c r="P69" s="76">
        <v>310</v>
      </c>
      <c r="Q69" s="76">
        <v>320</v>
      </c>
      <c r="R69" s="76">
        <v>410</v>
      </c>
      <c r="S69" s="77" t="s">
        <v>73</v>
      </c>
      <c r="T69" s="78"/>
      <c r="U69" s="78"/>
      <c r="V69" s="78"/>
      <c r="W69" s="73"/>
      <c r="X69" s="73"/>
      <c r="Y69" s="73"/>
    </row>
    <row r="70" spans="1:25" s="72" customFormat="1" ht="20.25" customHeight="1">
      <c r="A70" s="118" t="s">
        <v>74</v>
      </c>
      <c r="B70" s="76">
        <v>111</v>
      </c>
      <c r="C70" s="76">
        <v>113</v>
      </c>
      <c r="D70" s="76">
        <v>121</v>
      </c>
      <c r="E70" s="76">
        <v>211</v>
      </c>
      <c r="F70" s="76">
        <v>212</v>
      </c>
      <c r="G70" s="76">
        <v>214</v>
      </c>
      <c r="H70" s="76">
        <v>221</v>
      </c>
      <c r="I70" s="76">
        <v>223</v>
      </c>
      <c r="J70" s="76">
        <v>231</v>
      </c>
      <c r="K70" s="76">
        <v>241</v>
      </c>
      <c r="L70" s="76">
        <v>242</v>
      </c>
      <c r="M70" s="76">
        <v>251</v>
      </c>
      <c r="N70" s="76">
        <v>261</v>
      </c>
      <c r="O70" s="76">
        <v>262</v>
      </c>
      <c r="P70" s="76">
        <v>311</v>
      </c>
      <c r="Q70" s="76">
        <v>321</v>
      </c>
      <c r="R70" s="76">
        <v>411</v>
      </c>
      <c r="S70" s="80"/>
      <c r="T70" s="78"/>
      <c r="U70" s="78"/>
      <c r="V70" s="78"/>
      <c r="W70" s="73"/>
      <c r="X70" s="73"/>
      <c r="Y70" s="73"/>
    </row>
    <row r="71" spans="1:19" ht="20.25" customHeight="1">
      <c r="A71" s="107">
        <v>534000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</row>
    <row r="72" spans="1:19" ht="20.25" customHeight="1">
      <c r="A72" s="108">
        <v>340100</v>
      </c>
      <c r="B72" s="87">
        <v>67406.38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>
        <f aca="true" t="shared" si="10" ref="S72:S77">SUM(B72:R72)</f>
        <v>67406.38</v>
      </c>
    </row>
    <row r="73" spans="1:19" ht="20.25" customHeight="1">
      <c r="A73" s="108">
        <v>340300</v>
      </c>
      <c r="B73" s="87">
        <v>491.99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>
        <f t="shared" si="10"/>
        <v>491.99</v>
      </c>
    </row>
    <row r="74" spans="1:19" ht="20.25" customHeight="1">
      <c r="A74" s="108">
        <v>340400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>
        <f t="shared" si="10"/>
        <v>0</v>
      </c>
    </row>
    <row r="75" spans="1:19" ht="20.25" customHeight="1">
      <c r="A75" s="108">
        <v>340500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>
        <f t="shared" si="10"/>
        <v>0</v>
      </c>
    </row>
    <row r="76" spans="1:19" ht="20.25" customHeight="1">
      <c r="A76" s="109" t="s">
        <v>75</v>
      </c>
      <c r="B76" s="92">
        <f>SUM(B72:B75)</f>
        <v>67898.37000000001</v>
      </c>
      <c r="C76" s="92">
        <f aca="true" t="shared" si="11" ref="C76:R76">SUM(C72)</f>
        <v>0</v>
      </c>
      <c r="D76" s="92">
        <f t="shared" si="11"/>
        <v>0</v>
      </c>
      <c r="E76" s="92">
        <f t="shared" si="11"/>
        <v>0</v>
      </c>
      <c r="F76" s="92">
        <f t="shared" si="11"/>
        <v>0</v>
      </c>
      <c r="G76" s="92">
        <f t="shared" si="11"/>
        <v>0</v>
      </c>
      <c r="H76" s="92">
        <f t="shared" si="11"/>
        <v>0</v>
      </c>
      <c r="I76" s="92">
        <f t="shared" si="11"/>
        <v>0</v>
      </c>
      <c r="J76" s="92">
        <f t="shared" si="11"/>
        <v>0</v>
      </c>
      <c r="K76" s="92">
        <f t="shared" si="11"/>
        <v>0</v>
      </c>
      <c r="L76" s="92">
        <f t="shared" si="11"/>
        <v>0</v>
      </c>
      <c r="M76" s="92">
        <f t="shared" si="11"/>
        <v>0</v>
      </c>
      <c r="N76" s="92">
        <f t="shared" si="11"/>
        <v>0</v>
      </c>
      <c r="O76" s="92">
        <f t="shared" si="11"/>
        <v>0</v>
      </c>
      <c r="P76" s="92">
        <f t="shared" si="11"/>
        <v>0</v>
      </c>
      <c r="Q76" s="92">
        <v>0</v>
      </c>
      <c r="R76" s="92">
        <f t="shared" si="11"/>
        <v>0</v>
      </c>
      <c r="S76" s="92">
        <f t="shared" si="10"/>
        <v>67898.37000000001</v>
      </c>
    </row>
    <row r="77" spans="1:19" ht="20.25" customHeight="1" thickBot="1">
      <c r="A77" s="110" t="s">
        <v>76</v>
      </c>
      <c r="B77" s="94">
        <f>1554.26+67898.37</f>
        <v>69452.62999999999</v>
      </c>
      <c r="C77" s="94">
        <f aca="true" t="shared" si="12" ref="C77:R77">SUM(C76)</f>
        <v>0</v>
      </c>
      <c r="D77" s="94">
        <f t="shared" si="12"/>
        <v>0</v>
      </c>
      <c r="E77" s="94">
        <f t="shared" si="12"/>
        <v>0</v>
      </c>
      <c r="F77" s="94">
        <f t="shared" si="12"/>
        <v>0</v>
      </c>
      <c r="G77" s="94">
        <f t="shared" si="12"/>
        <v>0</v>
      </c>
      <c r="H77" s="94">
        <f t="shared" si="12"/>
        <v>0</v>
      </c>
      <c r="I77" s="94">
        <f t="shared" si="12"/>
        <v>0</v>
      </c>
      <c r="J77" s="94">
        <f t="shared" si="12"/>
        <v>0</v>
      </c>
      <c r="K77" s="94">
        <f t="shared" si="12"/>
        <v>0</v>
      </c>
      <c r="L77" s="94">
        <f t="shared" si="12"/>
        <v>0</v>
      </c>
      <c r="M77" s="94">
        <f t="shared" si="12"/>
        <v>0</v>
      </c>
      <c r="N77" s="94">
        <f t="shared" si="12"/>
        <v>0</v>
      </c>
      <c r="O77" s="94">
        <f t="shared" si="12"/>
        <v>0</v>
      </c>
      <c r="P77" s="94">
        <f t="shared" si="12"/>
        <v>0</v>
      </c>
      <c r="Q77" s="94">
        <v>0</v>
      </c>
      <c r="R77" s="94">
        <f t="shared" si="12"/>
        <v>0</v>
      </c>
      <c r="S77" s="94">
        <f t="shared" si="10"/>
        <v>69452.62999999999</v>
      </c>
    </row>
    <row r="78" spans="1:19" ht="20.25" customHeight="1" thickTop="1">
      <c r="A78" s="112">
        <v>541000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</row>
    <row r="79" spans="1:19" ht="20.25" customHeight="1">
      <c r="A79" s="113">
        <v>410100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121"/>
      <c r="Q79" s="121"/>
      <c r="R79" s="87"/>
      <c r="S79" s="87">
        <f>SUM(B79:R79)</f>
        <v>0</v>
      </c>
    </row>
    <row r="80" spans="1:19" ht="20.25" customHeight="1">
      <c r="A80" s="113">
        <v>411800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87">
        <f>SUM(B80:R80)</f>
        <v>0</v>
      </c>
    </row>
    <row r="81" spans="1:19" ht="20.25" customHeight="1">
      <c r="A81" s="109" t="s">
        <v>75</v>
      </c>
      <c r="B81" s="92">
        <f>SUM(B79:B80)</f>
        <v>0</v>
      </c>
      <c r="C81" s="92">
        <f aca="true" t="shared" si="13" ref="C81:R81">SUM(C77)</f>
        <v>0</v>
      </c>
      <c r="D81" s="92">
        <f t="shared" si="13"/>
        <v>0</v>
      </c>
      <c r="E81" s="92">
        <f t="shared" si="13"/>
        <v>0</v>
      </c>
      <c r="F81" s="92">
        <f t="shared" si="13"/>
        <v>0</v>
      </c>
      <c r="G81" s="92">
        <f t="shared" si="13"/>
        <v>0</v>
      </c>
      <c r="H81" s="92">
        <f t="shared" si="13"/>
        <v>0</v>
      </c>
      <c r="I81" s="92">
        <f t="shared" si="13"/>
        <v>0</v>
      </c>
      <c r="J81" s="92">
        <f t="shared" si="13"/>
        <v>0</v>
      </c>
      <c r="K81" s="92">
        <f t="shared" si="13"/>
        <v>0</v>
      </c>
      <c r="L81" s="92">
        <f t="shared" si="13"/>
        <v>0</v>
      </c>
      <c r="M81" s="92">
        <f t="shared" si="13"/>
        <v>0</v>
      </c>
      <c r="N81" s="92">
        <f t="shared" si="13"/>
        <v>0</v>
      </c>
      <c r="O81" s="92">
        <f t="shared" si="13"/>
        <v>0</v>
      </c>
      <c r="P81" s="92">
        <f>SUM(P79:P80)</f>
        <v>0</v>
      </c>
      <c r="Q81" s="92">
        <v>0</v>
      </c>
      <c r="R81" s="92">
        <f t="shared" si="13"/>
        <v>0</v>
      </c>
      <c r="S81" s="92">
        <f>SUM(B81:R81)</f>
        <v>0</v>
      </c>
    </row>
    <row r="82" spans="1:19" ht="20.25" customHeight="1" thickBot="1">
      <c r="A82" s="110" t="s">
        <v>76</v>
      </c>
      <c r="B82" s="94">
        <v>0</v>
      </c>
      <c r="C82" s="94">
        <f aca="true" t="shared" si="14" ref="C82:R82">SUM(C81)</f>
        <v>0</v>
      </c>
      <c r="D82" s="94">
        <f t="shared" si="14"/>
        <v>0</v>
      </c>
      <c r="E82" s="94">
        <f t="shared" si="14"/>
        <v>0</v>
      </c>
      <c r="F82" s="94">
        <f t="shared" si="14"/>
        <v>0</v>
      </c>
      <c r="G82" s="94">
        <f t="shared" si="14"/>
        <v>0</v>
      </c>
      <c r="H82" s="94">
        <f t="shared" si="14"/>
        <v>0</v>
      </c>
      <c r="I82" s="94">
        <f t="shared" si="14"/>
        <v>0</v>
      </c>
      <c r="J82" s="94">
        <f t="shared" si="14"/>
        <v>0</v>
      </c>
      <c r="K82" s="94">
        <f t="shared" si="14"/>
        <v>0</v>
      </c>
      <c r="L82" s="94">
        <f t="shared" si="14"/>
        <v>0</v>
      </c>
      <c r="M82" s="94">
        <f t="shared" si="14"/>
        <v>0</v>
      </c>
      <c r="N82" s="94">
        <f t="shared" si="14"/>
        <v>0</v>
      </c>
      <c r="O82" s="94">
        <f t="shared" si="14"/>
        <v>0</v>
      </c>
      <c r="P82" s="94">
        <f t="shared" si="14"/>
        <v>0</v>
      </c>
      <c r="Q82" s="94">
        <v>0</v>
      </c>
      <c r="R82" s="94">
        <f t="shared" si="14"/>
        <v>0</v>
      </c>
      <c r="S82" s="94">
        <f>SUM(B82:R82)</f>
        <v>0</v>
      </c>
    </row>
    <row r="83" spans="1:19" ht="20.25" customHeight="1" thickTop="1">
      <c r="A83" s="107">
        <v>542000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</row>
    <row r="84" spans="1:19" ht="20.25" customHeight="1">
      <c r="A84" s="122">
        <v>420800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>
        <f aca="true" t="shared" si="15" ref="S84:S89">SUM(B84:R84)</f>
        <v>0</v>
      </c>
    </row>
    <row r="85" spans="1:19" ht="20.25" customHeight="1">
      <c r="A85" s="108">
        <v>420900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121"/>
      <c r="Q85" s="121"/>
      <c r="R85" s="87"/>
      <c r="S85" s="84">
        <f t="shared" si="15"/>
        <v>0</v>
      </c>
    </row>
    <row r="86" spans="1:19" ht="20.25" customHeight="1">
      <c r="A86" s="108">
        <v>421000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>
        <v>99000</v>
      </c>
      <c r="Q86" s="87"/>
      <c r="R86" s="87"/>
      <c r="S86" s="84">
        <f t="shared" si="15"/>
        <v>99000</v>
      </c>
    </row>
    <row r="87" spans="1:19" ht="20.25" customHeight="1">
      <c r="A87" s="108">
        <v>610400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4">
        <f t="shared" si="15"/>
        <v>0</v>
      </c>
    </row>
    <row r="88" spans="1:19" ht="20.25" customHeight="1">
      <c r="A88" s="109" t="s">
        <v>75</v>
      </c>
      <c r="B88" s="92">
        <f>SUM(B84)</f>
        <v>0</v>
      </c>
      <c r="C88" s="92">
        <f aca="true" t="shared" si="16" ref="C88:R88">SUM(C84)</f>
        <v>0</v>
      </c>
      <c r="D88" s="92">
        <f t="shared" si="16"/>
        <v>0</v>
      </c>
      <c r="E88" s="92">
        <f t="shared" si="16"/>
        <v>0</v>
      </c>
      <c r="F88" s="92">
        <f t="shared" si="16"/>
        <v>0</v>
      </c>
      <c r="G88" s="92">
        <f t="shared" si="16"/>
        <v>0</v>
      </c>
      <c r="H88" s="92">
        <f t="shared" si="16"/>
        <v>0</v>
      </c>
      <c r="I88" s="92">
        <f t="shared" si="16"/>
        <v>0</v>
      </c>
      <c r="J88" s="92">
        <f t="shared" si="16"/>
        <v>0</v>
      </c>
      <c r="K88" s="92">
        <v>0</v>
      </c>
      <c r="L88" s="92">
        <f t="shared" si="16"/>
        <v>0</v>
      </c>
      <c r="M88" s="92">
        <f t="shared" si="16"/>
        <v>0</v>
      </c>
      <c r="N88" s="92">
        <f t="shared" si="16"/>
        <v>0</v>
      </c>
      <c r="O88" s="92">
        <f t="shared" si="16"/>
        <v>0</v>
      </c>
      <c r="P88" s="92">
        <f>SUM(P84:P87)</f>
        <v>99000</v>
      </c>
      <c r="Q88" s="92">
        <f>SUM(Q85:Q87)</f>
        <v>0</v>
      </c>
      <c r="R88" s="92">
        <f t="shared" si="16"/>
        <v>0</v>
      </c>
      <c r="S88" s="92">
        <f t="shared" si="15"/>
        <v>99000</v>
      </c>
    </row>
    <row r="89" spans="1:19" ht="20.25" customHeight="1" thickBot="1">
      <c r="A89" s="110" t="s">
        <v>76</v>
      </c>
      <c r="B89" s="94">
        <v>0</v>
      </c>
      <c r="C89" s="94">
        <f aca="true" t="shared" si="17" ref="C89:R89">SUM(C88)</f>
        <v>0</v>
      </c>
      <c r="D89" s="94">
        <f t="shared" si="17"/>
        <v>0</v>
      </c>
      <c r="E89" s="94">
        <f t="shared" si="17"/>
        <v>0</v>
      </c>
      <c r="F89" s="94">
        <f t="shared" si="17"/>
        <v>0</v>
      </c>
      <c r="G89" s="94">
        <f t="shared" si="17"/>
        <v>0</v>
      </c>
      <c r="H89" s="94">
        <f t="shared" si="17"/>
        <v>0</v>
      </c>
      <c r="I89" s="94">
        <f t="shared" si="17"/>
        <v>0</v>
      </c>
      <c r="J89" s="94">
        <f t="shared" si="17"/>
        <v>0</v>
      </c>
      <c r="K89" s="94">
        <f t="shared" si="17"/>
        <v>0</v>
      </c>
      <c r="L89" s="94">
        <f t="shared" si="17"/>
        <v>0</v>
      </c>
      <c r="M89" s="94">
        <f t="shared" si="17"/>
        <v>0</v>
      </c>
      <c r="N89" s="94">
        <f t="shared" si="17"/>
        <v>0</v>
      </c>
      <c r="O89" s="94">
        <f t="shared" si="17"/>
        <v>0</v>
      </c>
      <c r="P89" s="94">
        <v>99000</v>
      </c>
      <c r="Q89" s="94">
        <v>0</v>
      </c>
      <c r="R89" s="94">
        <f t="shared" si="17"/>
        <v>0</v>
      </c>
      <c r="S89" s="94">
        <f t="shared" si="15"/>
        <v>99000</v>
      </c>
    </row>
    <row r="90" spans="1:19" ht="20.25" customHeight="1" thickTop="1">
      <c r="A90" s="112">
        <v>550000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</row>
    <row r="91" spans="1:19" ht="20.25" customHeight="1">
      <c r="A91" s="108">
        <v>551000</v>
      </c>
      <c r="B91" s="87"/>
      <c r="C91" s="87"/>
      <c r="D91" s="87"/>
      <c r="E91" s="87">
        <f>30875+35750</f>
        <v>66625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>
        <f>SUM(B91:R91)</f>
        <v>66625</v>
      </c>
    </row>
    <row r="92" spans="1:19" ht="20.25" customHeight="1">
      <c r="A92" s="109" t="s">
        <v>75</v>
      </c>
      <c r="B92" s="92">
        <f>SUM(B88)</f>
        <v>0</v>
      </c>
      <c r="C92" s="92">
        <f aca="true" t="shared" si="18" ref="C92:R92">SUM(C88)</f>
        <v>0</v>
      </c>
      <c r="D92" s="92">
        <f t="shared" si="18"/>
        <v>0</v>
      </c>
      <c r="E92" s="92">
        <f>SUM(E91)</f>
        <v>66625</v>
      </c>
      <c r="F92" s="92">
        <f t="shared" si="18"/>
        <v>0</v>
      </c>
      <c r="G92" s="92">
        <f t="shared" si="18"/>
        <v>0</v>
      </c>
      <c r="H92" s="92">
        <f t="shared" si="18"/>
        <v>0</v>
      </c>
      <c r="I92" s="92">
        <f t="shared" si="18"/>
        <v>0</v>
      </c>
      <c r="J92" s="92">
        <f t="shared" si="18"/>
        <v>0</v>
      </c>
      <c r="K92" s="92">
        <v>0</v>
      </c>
      <c r="L92" s="92">
        <f t="shared" si="18"/>
        <v>0</v>
      </c>
      <c r="M92" s="92">
        <f t="shared" si="18"/>
        <v>0</v>
      </c>
      <c r="N92" s="92">
        <f t="shared" si="18"/>
        <v>0</v>
      </c>
      <c r="O92" s="92">
        <f t="shared" si="18"/>
        <v>0</v>
      </c>
      <c r="P92" s="92">
        <v>0</v>
      </c>
      <c r="Q92" s="92">
        <v>0</v>
      </c>
      <c r="R92" s="92">
        <f t="shared" si="18"/>
        <v>0</v>
      </c>
      <c r="S92" s="92">
        <f>SUM(E92:R92)</f>
        <v>66625</v>
      </c>
    </row>
    <row r="93" spans="1:19" ht="20.25" customHeight="1" thickBot="1">
      <c r="A93" s="110" t="s">
        <v>76</v>
      </c>
      <c r="B93" s="94">
        <f aca="true" t="shared" si="19" ref="B93:R93">SUM(B92)</f>
        <v>0</v>
      </c>
      <c r="C93" s="94">
        <f t="shared" si="19"/>
        <v>0</v>
      </c>
      <c r="D93" s="94">
        <f t="shared" si="19"/>
        <v>0</v>
      </c>
      <c r="E93" s="94">
        <v>66625</v>
      </c>
      <c r="F93" s="94">
        <f t="shared" si="19"/>
        <v>0</v>
      </c>
      <c r="G93" s="94">
        <f t="shared" si="19"/>
        <v>0</v>
      </c>
      <c r="H93" s="94">
        <f t="shared" si="19"/>
        <v>0</v>
      </c>
      <c r="I93" s="94">
        <f t="shared" si="19"/>
        <v>0</v>
      </c>
      <c r="J93" s="94">
        <f t="shared" si="19"/>
        <v>0</v>
      </c>
      <c r="K93" s="94">
        <f>SUM(K92)</f>
        <v>0</v>
      </c>
      <c r="L93" s="94">
        <f t="shared" si="19"/>
        <v>0</v>
      </c>
      <c r="M93" s="94">
        <f t="shared" si="19"/>
        <v>0</v>
      </c>
      <c r="N93" s="94">
        <f t="shared" si="19"/>
        <v>0</v>
      </c>
      <c r="O93" s="94">
        <f t="shared" si="19"/>
        <v>0</v>
      </c>
      <c r="P93" s="94">
        <f t="shared" si="19"/>
        <v>0</v>
      </c>
      <c r="Q93" s="94">
        <v>0</v>
      </c>
      <c r="R93" s="94">
        <f t="shared" si="19"/>
        <v>0</v>
      </c>
      <c r="S93" s="94">
        <f>SUM(B93:R93)</f>
        <v>66625</v>
      </c>
    </row>
    <row r="94" ht="20.25" customHeight="1" thickTop="1">
      <c r="A94" s="123"/>
    </row>
    <row r="95" ht="20.25" customHeight="1">
      <c r="A95" s="123"/>
    </row>
    <row r="96" spans="1:19" ht="20.25" customHeight="1">
      <c r="A96" s="124" t="s">
        <v>79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</row>
    <row r="97" ht="20.25" customHeight="1">
      <c r="A97" s="123"/>
    </row>
    <row r="98" spans="1:25" s="72" customFormat="1" ht="20.25" customHeight="1">
      <c r="A98" s="117" t="s">
        <v>72</v>
      </c>
      <c r="B98" s="75">
        <v>110</v>
      </c>
      <c r="C98" s="75"/>
      <c r="D98" s="76">
        <v>120</v>
      </c>
      <c r="E98" s="75">
        <v>210</v>
      </c>
      <c r="F98" s="75"/>
      <c r="G98" s="75"/>
      <c r="H98" s="75">
        <v>220</v>
      </c>
      <c r="I98" s="75"/>
      <c r="J98" s="76">
        <v>230</v>
      </c>
      <c r="K98" s="75">
        <v>240</v>
      </c>
      <c r="L98" s="75"/>
      <c r="M98" s="76">
        <v>250</v>
      </c>
      <c r="N98" s="75">
        <v>260</v>
      </c>
      <c r="O98" s="75"/>
      <c r="P98" s="76">
        <v>310</v>
      </c>
      <c r="Q98" s="76">
        <v>320</v>
      </c>
      <c r="R98" s="76">
        <v>410</v>
      </c>
      <c r="S98" s="77" t="s">
        <v>73</v>
      </c>
      <c r="T98" s="78"/>
      <c r="U98" s="78"/>
      <c r="V98" s="78"/>
      <c r="W98" s="73"/>
      <c r="X98" s="73"/>
      <c r="Y98" s="73"/>
    </row>
    <row r="99" spans="1:25" s="72" customFormat="1" ht="20.25" customHeight="1">
      <c r="A99" s="118" t="s">
        <v>74</v>
      </c>
      <c r="B99" s="76">
        <v>111</v>
      </c>
      <c r="C99" s="76">
        <v>113</v>
      </c>
      <c r="D99" s="76">
        <v>121</v>
      </c>
      <c r="E99" s="76">
        <v>211</v>
      </c>
      <c r="F99" s="76">
        <v>212</v>
      </c>
      <c r="G99" s="76">
        <v>214</v>
      </c>
      <c r="H99" s="76">
        <v>221</v>
      </c>
      <c r="I99" s="76">
        <v>223</v>
      </c>
      <c r="J99" s="76">
        <v>231</v>
      </c>
      <c r="K99" s="76">
        <v>241</v>
      </c>
      <c r="L99" s="76">
        <v>242</v>
      </c>
      <c r="M99" s="76">
        <v>251</v>
      </c>
      <c r="N99" s="76">
        <v>261</v>
      </c>
      <c r="O99" s="76">
        <v>262</v>
      </c>
      <c r="P99" s="76">
        <v>311</v>
      </c>
      <c r="Q99" s="76">
        <v>321</v>
      </c>
      <c r="R99" s="76">
        <v>411</v>
      </c>
      <c r="S99" s="80"/>
      <c r="T99" s="78"/>
      <c r="U99" s="78"/>
      <c r="V99" s="78"/>
      <c r="W99" s="73"/>
      <c r="X99" s="73"/>
      <c r="Y99" s="73"/>
    </row>
    <row r="100" spans="1:19" ht="20.25" customHeight="1">
      <c r="A100" s="112">
        <v>560000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</row>
    <row r="101" spans="1:19" ht="20.25" customHeight="1">
      <c r="A101" s="108">
        <v>610200</v>
      </c>
      <c r="B101" s="87"/>
      <c r="C101" s="87"/>
      <c r="D101" s="87"/>
      <c r="E101" s="88">
        <v>993200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>
        <f>SUM(B101:R101)</f>
        <v>993200</v>
      </c>
    </row>
    <row r="102" spans="1:19" ht="20.25" customHeight="1">
      <c r="A102" s="109" t="s">
        <v>75</v>
      </c>
      <c r="B102" s="92">
        <v>0</v>
      </c>
      <c r="C102" s="92">
        <f>SUM(C98)</f>
        <v>0</v>
      </c>
      <c r="D102" s="92">
        <v>0</v>
      </c>
      <c r="E102" s="92">
        <v>993200</v>
      </c>
      <c r="F102" s="92">
        <f>SUM(F101)</f>
        <v>0</v>
      </c>
      <c r="G102" s="92">
        <v>0</v>
      </c>
      <c r="H102" s="92">
        <v>0</v>
      </c>
      <c r="I102" s="92">
        <v>0</v>
      </c>
      <c r="J102" s="92">
        <v>0</v>
      </c>
      <c r="K102" s="92">
        <v>0</v>
      </c>
      <c r="L102" s="92">
        <v>0</v>
      </c>
      <c r="M102" s="92">
        <v>0</v>
      </c>
      <c r="N102" s="92">
        <v>0</v>
      </c>
      <c r="O102" s="92">
        <v>0</v>
      </c>
      <c r="P102" s="92">
        <v>0</v>
      </c>
      <c r="Q102" s="92">
        <v>0</v>
      </c>
      <c r="R102" s="92">
        <v>0</v>
      </c>
      <c r="S102" s="92">
        <f>SUM(S101)</f>
        <v>993200</v>
      </c>
    </row>
    <row r="103" spans="1:19" ht="20.25" customHeight="1" thickBot="1">
      <c r="A103" s="110" t="s">
        <v>76</v>
      </c>
      <c r="B103" s="94">
        <v>0</v>
      </c>
      <c r="C103" s="94">
        <v>0</v>
      </c>
      <c r="D103" s="94">
        <v>0</v>
      </c>
      <c r="E103" s="94">
        <v>993200</v>
      </c>
      <c r="F103" s="94">
        <v>0</v>
      </c>
      <c r="G103" s="94">
        <f>SUM(G102)</f>
        <v>0</v>
      </c>
      <c r="H103" s="94">
        <v>0</v>
      </c>
      <c r="I103" s="94">
        <v>0</v>
      </c>
      <c r="J103" s="94">
        <f aca="true" t="shared" si="20" ref="J103:P103">SUM(J102)</f>
        <v>0</v>
      </c>
      <c r="K103" s="94">
        <f t="shared" si="20"/>
        <v>0</v>
      </c>
      <c r="L103" s="94">
        <f t="shared" si="20"/>
        <v>0</v>
      </c>
      <c r="M103" s="94">
        <f t="shared" si="20"/>
        <v>0</v>
      </c>
      <c r="N103" s="94">
        <f t="shared" si="20"/>
        <v>0</v>
      </c>
      <c r="O103" s="94">
        <f t="shared" si="20"/>
        <v>0</v>
      </c>
      <c r="P103" s="94">
        <f t="shared" si="20"/>
        <v>0</v>
      </c>
      <c r="Q103" s="94">
        <v>0</v>
      </c>
      <c r="R103" s="94">
        <v>0</v>
      </c>
      <c r="S103" s="94">
        <f>SUM(B103:R103)</f>
        <v>993200</v>
      </c>
    </row>
    <row r="104" ht="20.25" customHeight="1" thickTop="1"/>
    <row r="109" spans="1:19" ht="20.25" customHeight="1">
      <c r="A109" s="71" t="s">
        <v>27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</row>
    <row r="110" spans="1:19" ht="20.25" customHeight="1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</row>
    <row r="111" spans="1:19" ht="20.25" customHeight="1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</row>
    <row r="112" spans="1:19" ht="20.25" customHeight="1">
      <c r="A112" s="125" t="s">
        <v>213</v>
      </c>
      <c r="B112" s="125"/>
      <c r="C112" s="125"/>
      <c r="D112" s="126"/>
      <c r="E112" s="125" t="s">
        <v>212</v>
      </c>
      <c r="F112" s="125"/>
      <c r="G112" s="125"/>
      <c r="H112" s="125"/>
      <c r="I112" s="125" t="s">
        <v>211</v>
      </c>
      <c r="J112" s="125"/>
      <c r="K112" s="125"/>
      <c r="L112" s="125"/>
      <c r="M112" s="125"/>
      <c r="N112" s="125" t="s">
        <v>210</v>
      </c>
      <c r="O112" s="125"/>
      <c r="P112" s="125"/>
      <c r="Q112" s="125"/>
      <c r="R112" s="125"/>
      <c r="S112" s="125"/>
    </row>
    <row r="113" spans="1:19" ht="20.25" customHeight="1">
      <c r="A113" s="125" t="s">
        <v>26</v>
      </c>
      <c r="B113" s="125"/>
      <c r="C113" s="125"/>
      <c r="D113" s="127"/>
      <c r="E113" s="125" t="s">
        <v>80</v>
      </c>
      <c r="F113" s="125"/>
      <c r="G113" s="125"/>
      <c r="H113" s="125"/>
      <c r="I113" s="125" t="s">
        <v>81</v>
      </c>
      <c r="J113" s="125"/>
      <c r="K113" s="125"/>
      <c r="L113" s="125"/>
      <c r="M113" s="125"/>
      <c r="N113" s="125" t="s">
        <v>33</v>
      </c>
      <c r="O113" s="125"/>
      <c r="P113" s="125"/>
      <c r="Q113" s="125"/>
      <c r="R113" s="125"/>
      <c r="S113" s="125"/>
    </row>
    <row r="114" spans="1:19" ht="20.25" customHeight="1">
      <c r="A114" s="125" t="s">
        <v>32</v>
      </c>
      <c r="B114" s="125"/>
      <c r="C114" s="125"/>
      <c r="D114" s="127"/>
      <c r="E114" s="125" t="s">
        <v>35</v>
      </c>
      <c r="F114" s="125"/>
      <c r="G114" s="125"/>
      <c r="H114" s="125"/>
      <c r="I114" s="125" t="s">
        <v>23</v>
      </c>
      <c r="J114" s="125"/>
      <c r="K114" s="125"/>
      <c r="L114" s="125"/>
      <c r="M114" s="125"/>
      <c r="N114" s="125" t="s">
        <v>24</v>
      </c>
      <c r="O114" s="125"/>
      <c r="P114" s="125"/>
      <c r="Q114" s="125"/>
      <c r="R114" s="125"/>
      <c r="S114" s="125"/>
    </row>
  </sheetData>
  <sheetProtection/>
  <mergeCells count="44">
    <mergeCell ref="A114:C114"/>
    <mergeCell ref="E114:H114"/>
    <mergeCell ref="I114:M114"/>
    <mergeCell ref="N114:S114"/>
    <mergeCell ref="A109:S109"/>
    <mergeCell ref="A112:C112"/>
    <mergeCell ref="E112:H112"/>
    <mergeCell ref="I112:M112"/>
    <mergeCell ref="N112:S112"/>
    <mergeCell ref="A113:C113"/>
    <mergeCell ref="E113:H113"/>
    <mergeCell ref="I113:M113"/>
    <mergeCell ref="N113:S113"/>
    <mergeCell ref="A96:S96"/>
    <mergeCell ref="B98:C98"/>
    <mergeCell ref="E98:G98"/>
    <mergeCell ref="H98:I98"/>
    <mergeCell ref="K98:L98"/>
    <mergeCell ref="N98:O98"/>
    <mergeCell ref="S98:S99"/>
    <mergeCell ref="A66:S66"/>
    <mergeCell ref="A67:S67"/>
    <mergeCell ref="B69:C69"/>
    <mergeCell ref="E69:G69"/>
    <mergeCell ref="H69:I69"/>
    <mergeCell ref="K69:L69"/>
    <mergeCell ref="N69:O69"/>
    <mergeCell ref="S69:S70"/>
    <mergeCell ref="A34:S34"/>
    <mergeCell ref="B35:C35"/>
    <mergeCell ref="E35:G35"/>
    <mergeCell ref="H35:I35"/>
    <mergeCell ref="K35:L35"/>
    <mergeCell ref="N35:O35"/>
    <mergeCell ref="S35:S36"/>
    <mergeCell ref="A1:S1"/>
    <mergeCell ref="A2:S2"/>
    <mergeCell ref="A3:S3"/>
    <mergeCell ref="B5:C5"/>
    <mergeCell ref="E5:G5"/>
    <mergeCell ref="H5:I5"/>
    <mergeCell ref="K5:L5"/>
    <mergeCell ref="N5:O5"/>
    <mergeCell ref="S5:S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25">
      <selection activeCell="D41" sqref="D41"/>
    </sheetView>
  </sheetViews>
  <sheetFormatPr defaultColWidth="9.140625" defaultRowHeight="12.75"/>
  <cols>
    <col min="1" max="1" width="5.7109375" style="5" customWidth="1"/>
    <col min="2" max="4" width="21.7109375" style="5" customWidth="1"/>
    <col min="5" max="5" width="24.28125" style="5" customWidth="1"/>
    <col min="6" max="6" width="3.28125" style="5" customWidth="1"/>
    <col min="7" max="7" width="20.140625" style="5" customWidth="1"/>
    <col min="8" max="16384" width="9.140625" style="5" customWidth="1"/>
  </cols>
  <sheetData>
    <row r="1" spans="1:5" ht="18.75">
      <c r="A1" s="128" t="s">
        <v>82</v>
      </c>
      <c r="B1" s="129"/>
      <c r="C1" s="130"/>
      <c r="D1" s="131" t="s">
        <v>83</v>
      </c>
      <c r="E1" s="132"/>
    </row>
    <row r="2" spans="1:5" ht="19.5" thickBot="1">
      <c r="A2" s="133" t="s">
        <v>84</v>
      </c>
      <c r="B2" s="134"/>
      <c r="C2" s="135"/>
      <c r="D2" s="136" t="s">
        <v>85</v>
      </c>
      <c r="E2" s="137"/>
    </row>
    <row r="3" spans="1:5" ht="18.75">
      <c r="A3" s="138"/>
      <c r="B3" s="139"/>
      <c r="C3" s="139"/>
      <c r="D3" s="140"/>
      <c r="E3" s="141" t="s">
        <v>86</v>
      </c>
    </row>
    <row r="4" spans="1:5" ht="26.25">
      <c r="A4" s="142" t="s">
        <v>108</v>
      </c>
      <c r="B4" s="139"/>
      <c r="C4" s="139"/>
      <c r="D4" s="139"/>
      <c r="E4" s="143">
        <v>8131499.37</v>
      </c>
    </row>
    <row r="5" spans="1:5" ht="23.25">
      <c r="A5" s="138" t="s">
        <v>87</v>
      </c>
      <c r="B5" s="139" t="s">
        <v>88</v>
      </c>
      <c r="C5" s="139"/>
      <c r="D5" s="140"/>
      <c r="E5" s="144"/>
    </row>
    <row r="6" spans="1:5" ht="23.25">
      <c r="A6" s="142"/>
      <c r="B6" s="145" t="s">
        <v>89</v>
      </c>
      <c r="C6" s="145" t="s">
        <v>90</v>
      </c>
      <c r="D6" s="146" t="s">
        <v>91</v>
      </c>
      <c r="E6" s="144"/>
    </row>
    <row r="7" spans="1:5" ht="23.25">
      <c r="A7" s="142"/>
      <c r="B7" s="145"/>
      <c r="C7" s="145"/>
      <c r="D7" s="145"/>
      <c r="E7" s="144"/>
    </row>
    <row r="8" spans="1:5" ht="23.25">
      <c r="A8" s="142"/>
      <c r="B8" s="147"/>
      <c r="C8" s="148"/>
      <c r="D8" s="149"/>
      <c r="E8" s="150"/>
    </row>
    <row r="9" spans="1:5" ht="23.25">
      <c r="A9" s="138" t="s">
        <v>92</v>
      </c>
      <c r="B9" s="139" t="s">
        <v>93</v>
      </c>
      <c r="C9" s="139"/>
      <c r="D9" s="140"/>
      <c r="E9" s="144"/>
    </row>
    <row r="10" spans="1:5" ht="23.25">
      <c r="A10" s="142"/>
      <c r="B10" s="145" t="s">
        <v>94</v>
      </c>
      <c r="C10" s="145" t="s">
        <v>95</v>
      </c>
      <c r="D10" s="146" t="s">
        <v>91</v>
      </c>
      <c r="E10" s="144"/>
    </row>
    <row r="11" spans="1:5" ht="23.25">
      <c r="A11" s="142"/>
      <c r="B11" s="151" t="s">
        <v>109</v>
      </c>
      <c r="C11" s="152">
        <v>1629904</v>
      </c>
      <c r="D11" s="153">
        <v>7684</v>
      </c>
      <c r="E11" s="144"/>
    </row>
    <row r="12" spans="1:5" ht="23.25">
      <c r="A12" s="142"/>
      <c r="B12" s="151" t="s">
        <v>110</v>
      </c>
      <c r="C12" s="152">
        <v>1629913</v>
      </c>
      <c r="D12" s="153">
        <v>487.39</v>
      </c>
      <c r="E12" s="144"/>
    </row>
    <row r="13" spans="1:5" ht="23.25">
      <c r="A13" s="142"/>
      <c r="B13" s="151" t="s">
        <v>110</v>
      </c>
      <c r="C13" s="152">
        <v>1629914</v>
      </c>
      <c r="D13" s="153">
        <v>2970</v>
      </c>
      <c r="E13" s="144"/>
    </row>
    <row r="14" spans="1:5" ht="23.25">
      <c r="A14" s="142"/>
      <c r="B14" s="151"/>
      <c r="C14" s="152"/>
      <c r="D14" s="153"/>
      <c r="E14" s="150"/>
    </row>
    <row r="15" spans="1:5" ht="23.25">
      <c r="A15" s="142"/>
      <c r="B15" s="151"/>
      <c r="C15" s="152"/>
      <c r="D15" s="153"/>
      <c r="E15" s="154"/>
    </row>
    <row r="16" spans="1:5" ht="23.25">
      <c r="A16" s="142"/>
      <c r="B16" s="151"/>
      <c r="C16" s="152"/>
      <c r="D16" s="153"/>
      <c r="E16" s="154">
        <f>D11+D12+D13+D14+D15+D16</f>
        <v>11141.39</v>
      </c>
    </row>
    <row r="17" spans="1:5" ht="23.25">
      <c r="A17" s="142"/>
      <c r="B17" s="155"/>
      <c r="C17" s="152"/>
      <c r="D17" s="153"/>
      <c r="E17" s="154"/>
    </row>
    <row r="18" spans="1:5" ht="23.25">
      <c r="A18" s="142"/>
      <c r="B18" s="155"/>
      <c r="C18" s="152"/>
      <c r="D18" s="153"/>
      <c r="E18" s="150"/>
    </row>
    <row r="19" spans="1:5" ht="23.25">
      <c r="A19" s="142"/>
      <c r="B19" s="155"/>
      <c r="C19" s="152"/>
      <c r="D19" s="153"/>
      <c r="E19" s="144"/>
    </row>
    <row r="20" spans="1:5" ht="23.25">
      <c r="A20" s="142"/>
      <c r="B20" s="155"/>
      <c r="C20" s="152"/>
      <c r="D20" s="153"/>
      <c r="E20" s="144"/>
    </row>
    <row r="21" spans="1:5" ht="23.25">
      <c r="A21" s="142"/>
      <c r="B21" s="155"/>
      <c r="C21" s="152"/>
      <c r="D21" s="153"/>
      <c r="E21" s="144"/>
    </row>
    <row r="22" spans="1:5" ht="23.25">
      <c r="A22" s="138" t="s">
        <v>96</v>
      </c>
      <c r="B22" s="139"/>
      <c r="C22" s="139"/>
      <c r="D22" s="140"/>
      <c r="E22" s="144"/>
    </row>
    <row r="23" spans="1:5" ht="23.25">
      <c r="A23" s="138" t="s">
        <v>97</v>
      </c>
      <c r="B23" s="145"/>
      <c r="C23" s="145"/>
      <c r="D23" s="146"/>
      <c r="E23" s="144"/>
    </row>
    <row r="24" spans="1:5" ht="23.25">
      <c r="A24" s="142"/>
      <c r="B24" s="147"/>
      <c r="C24" s="148"/>
      <c r="D24" s="149"/>
      <c r="E24" s="156"/>
    </row>
    <row r="25" spans="1:5" ht="27" thickBot="1">
      <c r="A25" s="157" t="s">
        <v>111</v>
      </c>
      <c r="B25" s="158"/>
      <c r="C25" s="158"/>
      <c r="D25" s="159"/>
      <c r="E25" s="160">
        <f>E4-E16</f>
        <v>8120357.98</v>
      </c>
    </row>
    <row r="26" spans="1:5" ht="18.75">
      <c r="A26" s="161" t="s">
        <v>98</v>
      </c>
      <c r="B26" s="162"/>
      <c r="C26" s="163"/>
      <c r="D26" s="161" t="s">
        <v>99</v>
      </c>
      <c r="E26" s="163"/>
    </row>
    <row r="27" spans="1:5" ht="18.75">
      <c r="A27" s="164" t="s">
        <v>214</v>
      </c>
      <c r="B27" s="165"/>
      <c r="C27" s="166"/>
      <c r="D27" s="164" t="s">
        <v>215</v>
      </c>
      <c r="E27" s="166"/>
    </row>
    <row r="28" spans="1:5" ht="18.75">
      <c r="A28" s="164" t="s">
        <v>100</v>
      </c>
      <c r="B28" s="165"/>
      <c r="C28" s="166"/>
      <c r="D28" s="167" t="s">
        <v>101</v>
      </c>
      <c r="E28" s="168"/>
    </row>
    <row r="29" spans="1:5" ht="19.5" thickBot="1">
      <c r="A29" s="157" t="s">
        <v>102</v>
      </c>
      <c r="B29" s="158"/>
      <c r="C29" s="169"/>
      <c r="D29" s="170" t="s">
        <v>103</v>
      </c>
      <c r="E29" s="171"/>
    </row>
    <row r="30" spans="1:5" ht="18.75">
      <c r="A30" s="161" t="s">
        <v>99</v>
      </c>
      <c r="B30" s="139"/>
      <c r="C30" s="139"/>
      <c r="D30" s="161" t="s">
        <v>104</v>
      </c>
      <c r="E30" s="172"/>
    </row>
    <row r="31" spans="1:5" ht="18.75">
      <c r="A31" s="164" t="s">
        <v>216</v>
      </c>
      <c r="B31" s="165"/>
      <c r="C31" s="140"/>
      <c r="D31" s="164" t="s">
        <v>217</v>
      </c>
      <c r="E31" s="172"/>
    </row>
    <row r="32" spans="1:5" ht="18.75">
      <c r="A32" s="164" t="s">
        <v>105</v>
      </c>
      <c r="B32" s="165"/>
      <c r="C32" s="139"/>
      <c r="D32" s="173" t="s">
        <v>106</v>
      </c>
      <c r="E32" s="172"/>
    </row>
    <row r="33" spans="1:5" ht="19.5" thickBot="1">
      <c r="A33" s="157" t="s">
        <v>23</v>
      </c>
      <c r="B33" s="158"/>
      <c r="C33" s="158"/>
      <c r="D33" s="157" t="s">
        <v>107</v>
      </c>
      <c r="E33" s="174"/>
    </row>
  </sheetData>
  <sheetProtection/>
  <mergeCells count="4">
    <mergeCell ref="D28:E28"/>
    <mergeCell ref="D29:E29"/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97"/>
  <sheetViews>
    <sheetView view="pageBreakPreview" zoomScale="115" zoomScaleSheetLayoutView="115" zoomScalePageLayoutView="0" workbookViewId="0" topLeftCell="A187">
      <selection activeCell="C123" sqref="C123:D123"/>
    </sheetView>
  </sheetViews>
  <sheetFormatPr defaultColWidth="9.140625" defaultRowHeight="12.75"/>
  <cols>
    <col min="1" max="1" width="13.7109375" style="5" customWidth="1"/>
    <col min="2" max="2" width="4.28125" style="175" customWidth="1"/>
    <col min="3" max="3" width="13.28125" style="5" customWidth="1"/>
    <col min="4" max="4" width="4.8515625" style="5" customWidth="1"/>
    <col min="5" max="5" width="34.57421875" style="5" customWidth="1"/>
    <col min="6" max="6" width="13.421875" style="5" customWidth="1"/>
    <col min="7" max="7" width="14.7109375" style="176" customWidth="1"/>
    <col min="8" max="8" width="4.8515625" style="5" customWidth="1"/>
    <col min="9" max="9" width="9.140625" style="5" customWidth="1"/>
    <col min="10" max="10" width="12.00390625" style="5" bestFit="1" customWidth="1"/>
    <col min="11" max="16384" width="9.140625" style="5" customWidth="1"/>
  </cols>
  <sheetData>
    <row r="3" ht="21">
      <c r="A3" s="177" t="s">
        <v>82</v>
      </c>
    </row>
    <row r="4" spans="1:8" ht="21">
      <c r="A4" s="177" t="s">
        <v>112</v>
      </c>
      <c r="B4" s="178"/>
      <c r="D4" s="179"/>
      <c r="H4" s="180"/>
    </row>
    <row r="5" spans="2:8" ht="18.75">
      <c r="B5" s="178"/>
      <c r="D5" s="179"/>
      <c r="H5" s="180"/>
    </row>
    <row r="6" spans="2:8" ht="21">
      <c r="B6" s="178"/>
      <c r="D6" s="179"/>
      <c r="F6" s="181" t="s">
        <v>113</v>
      </c>
      <c r="G6" s="181"/>
      <c r="H6" s="181"/>
    </row>
    <row r="7" spans="1:8" ht="21">
      <c r="A7" s="181" t="s">
        <v>114</v>
      </c>
      <c r="B7" s="181"/>
      <c r="C7" s="181"/>
      <c r="D7" s="181"/>
      <c r="E7" s="181"/>
      <c r="F7" s="181"/>
      <c r="G7" s="181"/>
      <c r="H7" s="181"/>
    </row>
    <row r="8" spans="2:8" ht="21">
      <c r="B8" s="182"/>
      <c r="C8" s="2"/>
      <c r="D8" s="183"/>
      <c r="E8" s="2"/>
      <c r="F8" s="181" t="s">
        <v>115</v>
      </c>
      <c r="G8" s="181"/>
      <c r="H8" s="181"/>
    </row>
    <row r="9" spans="1:8" ht="21">
      <c r="A9" s="184" t="s">
        <v>116</v>
      </c>
      <c r="B9" s="185"/>
      <c r="C9" s="185"/>
      <c r="D9" s="186"/>
      <c r="E9" s="187"/>
      <c r="F9" s="188" t="s">
        <v>117</v>
      </c>
      <c r="G9" s="189" t="s">
        <v>118</v>
      </c>
      <c r="H9" s="190"/>
    </row>
    <row r="10" spans="1:8" ht="21">
      <c r="A10" s="189" t="s">
        <v>119</v>
      </c>
      <c r="B10" s="190"/>
      <c r="C10" s="189" t="s">
        <v>120</v>
      </c>
      <c r="D10" s="190"/>
      <c r="E10" s="191" t="s">
        <v>2</v>
      </c>
      <c r="F10" s="192" t="s">
        <v>121</v>
      </c>
      <c r="G10" s="193" t="s">
        <v>120</v>
      </c>
      <c r="H10" s="194"/>
    </row>
    <row r="11" spans="1:8" ht="21.75" thickBot="1">
      <c r="A11" s="195" t="s">
        <v>122</v>
      </c>
      <c r="B11" s="196"/>
      <c r="C11" s="193" t="s">
        <v>122</v>
      </c>
      <c r="D11" s="194"/>
      <c r="E11" s="197"/>
      <c r="F11" s="198"/>
      <c r="G11" s="195" t="s">
        <v>122</v>
      </c>
      <c r="H11" s="196"/>
    </row>
    <row r="12" spans="1:8" ht="21.75" thickBot="1">
      <c r="A12" s="199"/>
      <c r="B12" s="200"/>
      <c r="C12" s="201">
        <v>13925507</v>
      </c>
      <c r="D12" s="202">
        <v>20</v>
      </c>
      <c r="E12" s="187" t="s">
        <v>123</v>
      </c>
      <c r="F12" s="203"/>
      <c r="G12" s="204">
        <v>12648717</v>
      </c>
      <c r="H12" s="205">
        <v>17</v>
      </c>
    </row>
    <row r="13" spans="1:8" ht="21">
      <c r="A13" s="206"/>
      <c r="B13" s="207"/>
      <c r="D13" s="208"/>
      <c r="E13" s="209" t="s">
        <v>124</v>
      </c>
      <c r="F13" s="209"/>
      <c r="G13" s="210"/>
      <c r="H13" s="211"/>
    </row>
    <row r="14" spans="1:8" ht="21">
      <c r="A14" s="212">
        <v>189000</v>
      </c>
      <c r="B14" s="213" t="s">
        <v>7</v>
      </c>
      <c r="C14" s="13">
        <v>1287</v>
      </c>
      <c r="D14" s="14">
        <v>83</v>
      </c>
      <c r="E14" s="209" t="s">
        <v>125</v>
      </c>
      <c r="F14" s="214">
        <v>411000</v>
      </c>
      <c r="G14" s="13">
        <v>187</v>
      </c>
      <c r="H14" s="14">
        <v>79</v>
      </c>
    </row>
    <row r="15" spans="1:8" ht="21">
      <c r="A15" s="212">
        <v>27900</v>
      </c>
      <c r="B15" s="213" t="s">
        <v>7</v>
      </c>
      <c r="C15" s="13">
        <v>5205</v>
      </c>
      <c r="D15" s="14" t="s">
        <v>7</v>
      </c>
      <c r="E15" s="209" t="s">
        <v>126</v>
      </c>
      <c r="F15" s="214">
        <v>412000</v>
      </c>
      <c r="G15" s="13">
        <v>5082</v>
      </c>
      <c r="H15" s="14" t="s">
        <v>7</v>
      </c>
    </row>
    <row r="16" spans="1:8" ht="21">
      <c r="A16" s="212">
        <v>70000</v>
      </c>
      <c r="B16" s="213" t="s">
        <v>7</v>
      </c>
      <c r="C16" s="13">
        <v>10692</v>
      </c>
      <c r="D16" s="14">
        <v>68</v>
      </c>
      <c r="E16" s="209" t="s">
        <v>127</v>
      </c>
      <c r="F16" s="214">
        <v>413000</v>
      </c>
      <c r="G16" s="13">
        <v>10692</v>
      </c>
      <c r="H16" s="14">
        <v>68</v>
      </c>
    </row>
    <row r="17" spans="1:8" ht="21">
      <c r="A17" s="212">
        <v>800000</v>
      </c>
      <c r="B17" s="213" t="s">
        <v>7</v>
      </c>
      <c r="C17" s="13">
        <v>188779</v>
      </c>
      <c r="D17" s="14" t="s">
        <v>7</v>
      </c>
      <c r="E17" s="209" t="s">
        <v>128</v>
      </c>
      <c r="F17" s="214">
        <v>414000</v>
      </c>
      <c r="G17" s="13">
        <v>96697</v>
      </c>
      <c r="H17" s="14" t="s">
        <v>7</v>
      </c>
    </row>
    <row r="18" spans="1:10" ht="21">
      <c r="A18" s="212">
        <v>35000</v>
      </c>
      <c r="B18" s="213" t="s">
        <v>7</v>
      </c>
      <c r="C18" s="13">
        <v>500</v>
      </c>
      <c r="D18" s="14" t="s">
        <v>7</v>
      </c>
      <c r="E18" s="209" t="s">
        <v>129</v>
      </c>
      <c r="F18" s="214">
        <v>415000</v>
      </c>
      <c r="G18" s="13">
        <v>20</v>
      </c>
      <c r="H18" s="14" t="s">
        <v>7</v>
      </c>
      <c r="J18" s="50"/>
    </row>
    <row r="19" spans="1:8" ht="21">
      <c r="A19" s="212"/>
      <c r="B19" s="213"/>
      <c r="C19" s="13"/>
      <c r="D19" s="14"/>
      <c r="E19" s="209" t="s">
        <v>130</v>
      </c>
      <c r="F19" s="214">
        <v>416000</v>
      </c>
      <c r="G19" s="13"/>
      <c r="H19" s="14"/>
    </row>
    <row r="20" spans="1:8" ht="21">
      <c r="A20" s="212">
        <v>9885000</v>
      </c>
      <c r="B20" s="213" t="s">
        <v>7</v>
      </c>
      <c r="C20" s="13">
        <v>1158854</v>
      </c>
      <c r="D20" s="14">
        <v>27</v>
      </c>
      <c r="E20" s="209" t="s">
        <v>131</v>
      </c>
      <c r="F20" s="214">
        <v>421000</v>
      </c>
      <c r="G20" s="13">
        <v>536482</v>
      </c>
      <c r="H20" s="14">
        <v>77</v>
      </c>
    </row>
    <row r="21" spans="1:8" ht="21">
      <c r="A21" s="212">
        <v>11993100</v>
      </c>
      <c r="B21" s="213" t="s">
        <v>7</v>
      </c>
      <c r="C21" s="215">
        <v>2960747</v>
      </c>
      <c r="D21" s="14" t="s">
        <v>7</v>
      </c>
      <c r="E21" s="216" t="s">
        <v>132</v>
      </c>
      <c r="F21" s="214">
        <v>430000</v>
      </c>
      <c r="G21" s="215">
        <v>1371360</v>
      </c>
      <c r="H21" s="14" t="s">
        <v>7</v>
      </c>
    </row>
    <row r="22" spans="1:8" ht="21.75" thickBot="1">
      <c r="A22" s="217">
        <f>SUM(A14:A21)</f>
        <v>23000000</v>
      </c>
      <c r="B22" s="218" t="s">
        <v>7</v>
      </c>
      <c r="C22" s="219">
        <f>SUM(C14:C21)+1</f>
        <v>4326065</v>
      </c>
      <c r="D22" s="220">
        <v>78</v>
      </c>
      <c r="E22" s="209"/>
      <c r="F22" s="208"/>
      <c r="G22" s="219">
        <f>SUM(G14:G21)+2</f>
        <v>2020522</v>
      </c>
      <c r="H22" s="220">
        <v>24</v>
      </c>
    </row>
    <row r="23" spans="1:8" ht="21.75" thickTop="1">
      <c r="A23" s="17"/>
      <c r="B23" s="221"/>
      <c r="C23" s="222">
        <v>1615800</v>
      </c>
      <c r="D23" s="223" t="s">
        <v>7</v>
      </c>
      <c r="E23" s="206" t="s">
        <v>133</v>
      </c>
      <c r="F23" s="18">
        <v>441000</v>
      </c>
      <c r="G23" s="54">
        <v>1615800</v>
      </c>
      <c r="H23" s="223" t="s">
        <v>7</v>
      </c>
    </row>
    <row r="24" spans="1:8" ht="21">
      <c r="A24" s="17"/>
      <c r="B24" s="221"/>
      <c r="C24" s="54">
        <v>158191</v>
      </c>
      <c r="D24" s="224">
        <v>93</v>
      </c>
      <c r="E24" s="209" t="s">
        <v>134</v>
      </c>
      <c r="F24" s="223">
        <v>900</v>
      </c>
      <c r="G24" s="54">
        <v>46867</v>
      </c>
      <c r="H24" s="223">
        <v>95</v>
      </c>
    </row>
    <row r="25" spans="1:8" ht="21">
      <c r="A25" s="17"/>
      <c r="B25" s="225"/>
      <c r="C25" s="54">
        <v>25000</v>
      </c>
      <c r="D25" s="223" t="s">
        <v>7</v>
      </c>
      <c r="E25" s="209" t="s">
        <v>28</v>
      </c>
      <c r="F25" s="226">
        <v>90</v>
      </c>
      <c r="G25" s="54">
        <v>24000</v>
      </c>
      <c r="H25" s="223" t="s">
        <v>7</v>
      </c>
    </row>
    <row r="26" spans="1:8" ht="21">
      <c r="A26" s="17"/>
      <c r="B26" s="225"/>
      <c r="C26" s="54">
        <v>12000</v>
      </c>
      <c r="D26" s="223" t="s">
        <v>7</v>
      </c>
      <c r="E26" s="209" t="s">
        <v>17</v>
      </c>
      <c r="F26" s="223">
        <v>700</v>
      </c>
      <c r="G26" s="54">
        <v>6600</v>
      </c>
      <c r="H26" s="223" t="s">
        <v>7</v>
      </c>
    </row>
    <row r="27" spans="1:8" ht="21">
      <c r="A27" s="17"/>
      <c r="B27" s="225"/>
      <c r="C27" s="54"/>
      <c r="D27" s="223"/>
      <c r="E27" s="209" t="s">
        <v>135</v>
      </c>
      <c r="F27" s="223">
        <v>704</v>
      </c>
      <c r="G27" s="54"/>
      <c r="H27" s="223"/>
    </row>
    <row r="28" spans="1:8" ht="21">
      <c r="A28" s="17"/>
      <c r="B28" s="225"/>
      <c r="C28" s="54"/>
      <c r="D28" s="223"/>
      <c r="E28" s="209" t="s">
        <v>136</v>
      </c>
      <c r="F28" s="226">
        <v>81</v>
      </c>
      <c r="G28" s="54"/>
      <c r="H28" s="223"/>
    </row>
    <row r="29" spans="1:8" ht="21">
      <c r="A29" s="17"/>
      <c r="B29" s="225"/>
      <c r="C29" s="54"/>
      <c r="D29" s="223"/>
      <c r="E29" s="209" t="s">
        <v>8</v>
      </c>
      <c r="F29" s="226">
        <v>82</v>
      </c>
      <c r="G29" s="54"/>
      <c r="H29" s="223"/>
    </row>
    <row r="30" spans="1:8" ht="21">
      <c r="A30" s="17"/>
      <c r="B30" s="225"/>
      <c r="C30" s="54"/>
      <c r="D30" s="223"/>
      <c r="E30" s="209"/>
      <c r="F30" s="227"/>
      <c r="G30" s="54"/>
      <c r="H30" s="223"/>
    </row>
    <row r="31" spans="1:8" ht="21">
      <c r="A31" s="17"/>
      <c r="B31" s="225"/>
      <c r="C31" s="228"/>
      <c r="D31" s="229"/>
      <c r="E31" s="209"/>
      <c r="F31" s="206"/>
      <c r="G31" s="228"/>
      <c r="H31" s="229"/>
    </row>
    <row r="32" spans="1:8" ht="21.75" thickBot="1">
      <c r="A32" s="17"/>
      <c r="B32" s="225"/>
      <c r="C32" s="230">
        <f>SUM(C23:C31)</f>
        <v>1810991</v>
      </c>
      <c r="D32" s="231">
        <f>SUM(D23:D31)</f>
        <v>93</v>
      </c>
      <c r="E32" s="206"/>
      <c r="F32" s="232"/>
      <c r="G32" s="230">
        <f>SUM(G23:G31)</f>
        <v>1693267</v>
      </c>
      <c r="H32" s="233">
        <f>SUM(H23:H31)</f>
        <v>95</v>
      </c>
    </row>
    <row r="33" spans="1:8" ht="22.5" thickBot="1" thickTop="1">
      <c r="A33" s="17"/>
      <c r="B33" s="225"/>
      <c r="C33" s="234">
        <f>C32+C22+1</f>
        <v>6137057</v>
      </c>
      <c r="D33" s="235">
        <v>71</v>
      </c>
      <c r="E33" s="236" t="s">
        <v>137</v>
      </c>
      <c r="F33" s="237"/>
      <c r="G33" s="234">
        <f>G32+G22+1</f>
        <v>3713790</v>
      </c>
      <c r="H33" s="235">
        <v>19</v>
      </c>
    </row>
    <row r="34" spans="4:8" ht="18.75">
      <c r="D34" s="238"/>
      <c r="G34" s="239"/>
      <c r="H34" s="17"/>
    </row>
    <row r="35" ht="18.75">
      <c r="D35" s="238"/>
    </row>
    <row r="36" ht="18.75">
      <c r="D36" s="238"/>
    </row>
    <row r="37" ht="18.75">
      <c r="D37" s="238"/>
    </row>
    <row r="38" ht="18.75">
      <c r="D38" s="238"/>
    </row>
    <row r="39" ht="18.75">
      <c r="D39" s="238"/>
    </row>
    <row r="40" ht="18.75">
      <c r="D40" s="238"/>
    </row>
    <row r="41" spans="1:8" ht="21">
      <c r="A41" s="181" t="s">
        <v>138</v>
      </c>
      <c r="B41" s="181"/>
      <c r="C41" s="181"/>
      <c r="D41" s="181"/>
      <c r="E41" s="181"/>
      <c r="F41" s="181"/>
      <c r="G41" s="181"/>
      <c r="H41" s="181"/>
    </row>
    <row r="42" spans="4:5" ht="12" customHeight="1">
      <c r="D42" s="177"/>
      <c r="E42" s="2"/>
    </row>
    <row r="43" spans="1:8" ht="21.75" customHeight="1">
      <c r="A43" s="181" t="s">
        <v>139</v>
      </c>
      <c r="B43" s="181"/>
      <c r="C43" s="181"/>
      <c r="D43" s="181"/>
      <c r="E43" s="181"/>
      <c r="F43" s="181"/>
      <c r="G43" s="181"/>
      <c r="H43" s="181"/>
    </row>
    <row r="44" spans="6:7" s="2" customFormat="1" ht="21">
      <c r="F44" s="3"/>
      <c r="G44" s="240"/>
    </row>
    <row r="45" spans="2:7" s="2" customFormat="1" ht="21">
      <c r="B45" s="241" t="s">
        <v>140</v>
      </c>
      <c r="C45" s="241" t="s">
        <v>141</v>
      </c>
      <c r="F45" s="242">
        <v>187.79</v>
      </c>
      <c r="G45" s="240"/>
    </row>
    <row r="46" spans="2:7" s="2" customFormat="1" ht="21">
      <c r="B46" s="241" t="s">
        <v>140</v>
      </c>
      <c r="C46" s="241" t="s">
        <v>142</v>
      </c>
      <c r="F46" s="242">
        <v>40</v>
      </c>
      <c r="G46" s="240"/>
    </row>
    <row r="47" spans="2:7" s="2" customFormat="1" ht="21">
      <c r="B47" s="241" t="s">
        <v>140</v>
      </c>
      <c r="C47" s="241" t="s">
        <v>143</v>
      </c>
      <c r="F47" s="242">
        <v>42</v>
      </c>
      <c r="G47" s="240"/>
    </row>
    <row r="48" spans="2:7" s="2" customFormat="1" ht="21">
      <c r="B48" s="241"/>
      <c r="C48" s="241" t="s">
        <v>144</v>
      </c>
      <c r="F48" s="242">
        <v>5000</v>
      </c>
      <c r="G48" s="240"/>
    </row>
    <row r="49" spans="2:7" s="2" customFormat="1" ht="21">
      <c r="B49" s="241"/>
      <c r="C49" s="241" t="s">
        <v>63</v>
      </c>
      <c r="F49" s="242">
        <v>15658.59</v>
      </c>
      <c r="G49" s="240"/>
    </row>
    <row r="50" spans="2:7" s="2" customFormat="1" ht="21">
      <c r="B50" s="241"/>
      <c r="C50" s="241" t="s">
        <v>145</v>
      </c>
      <c r="F50" s="242">
        <v>96697</v>
      </c>
      <c r="G50" s="240"/>
    </row>
    <row r="51" spans="2:7" s="2" customFormat="1" ht="21">
      <c r="B51" s="241"/>
      <c r="C51" s="241" t="s">
        <v>129</v>
      </c>
      <c r="F51" s="242">
        <v>20</v>
      </c>
      <c r="G51" s="240"/>
    </row>
    <row r="52" spans="2:7" s="2" customFormat="1" ht="21">
      <c r="B52" s="241"/>
      <c r="C52" s="241" t="s">
        <v>146</v>
      </c>
      <c r="F52" s="242">
        <v>214817.48</v>
      </c>
      <c r="G52" s="240"/>
    </row>
    <row r="53" spans="2:7" s="2" customFormat="1" ht="21">
      <c r="B53" s="241" t="s">
        <v>140</v>
      </c>
      <c r="C53" s="241" t="s">
        <v>147</v>
      </c>
      <c r="F53" s="242">
        <v>23698.04</v>
      </c>
      <c r="G53" s="240"/>
    </row>
    <row r="54" spans="2:7" s="2" customFormat="1" ht="21">
      <c r="B54" s="241" t="s">
        <v>148</v>
      </c>
      <c r="C54" s="241" t="s">
        <v>149</v>
      </c>
      <c r="F54" s="242">
        <v>99404.9</v>
      </c>
      <c r="G54" s="240"/>
    </row>
    <row r="55" spans="2:7" s="2" customFormat="1" ht="21">
      <c r="B55" s="241" t="s">
        <v>140</v>
      </c>
      <c r="C55" s="241" t="s">
        <v>150</v>
      </c>
      <c r="F55" s="242">
        <v>165487.5</v>
      </c>
      <c r="G55" s="240"/>
    </row>
    <row r="56" spans="2:7" s="2" customFormat="1" ht="21">
      <c r="B56" s="241" t="s">
        <v>140</v>
      </c>
      <c r="C56" s="241" t="s">
        <v>151</v>
      </c>
      <c r="F56" s="242">
        <v>24647.85</v>
      </c>
      <c r="G56" s="240"/>
    </row>
    <row r="57" spans="2:7" s="2" customFormat="1" ht="21">
      <c r="B57" s="241" t="s">
        <v>140</v>
      </c>
      <c r="C57" s="241" t="s">
        <v>152</v>
      </c>
      <c r="F57" s="242">
        <v>8427</v>
      </c>
      <c r="G57" s="240"/>
    </row>
    <row r="58" spans="2:7" s="2" customFormat="1" ht="21">
      <c r="B58" s="241" t="s">
        <v>153</v>
      </c>
      <c r="C58" s="241" t="s">
        <v>132</v>
      </c>
      <c r="F58" s="242">
        <v>1371360</v>
      </c>
      <c r="G58" s="240"/>
    </row>
    <row r="59" spans="2:7" s="2" customFormat="1" ht="21.75" thickBot="1">
      <c r="B59" s="243"/>
      <c r="E59" s="177" t="s">
        <v>73</v>
      </c>
      <c r="F59" s="244">
        <f>SUM(F44:F58)</f>
        <v>2025488.15</v>
      </c>
      <c r="G59" s="240"/>
    </row>
    <row r="60" spans="2:7" s="2" customFormat="1" ht="21.75" thickTop="1">
      <c r="B60" s="243"/>
      <c r="F60" s="50"/>
      <c r="G60" s="240"/>
    </row>
    <row r="61" spans="1:8" s="2" customFormat="1" ht="21">
      <c r="A61" s="245" t="s">
        <v>154</v>
      </c>
      <c r="B61" s="245"/>
      <c r="C61" s="245"/>
      <c r="D61" s="245"/>
      <c r="E61" s="245"/>
      <c r="F61" s="245"/>
      <c r="G61" s="245"/>
      <c r="H61" s="245"/>
    </row>
    <row r="62" spans="1:8" s="2" customFormat="1" ht="21">
      <c r="A62" s="246"/>
      <c r="B62" s="246"/>
      <c r="C62" s="246"/>
      <c r="D62" s="246"/>
      <c r="E62" s="246"/>
      <c r="F62" s="246"/>
      <c r="G62" s="247"/>
      <c r="H62" s="246"/>
    </row>
    <row r="63" spans="1:8" s="2" customFormat="1" ht="21">
      <c r="A63" s="246"/>
      <c r="B63" s="246"/>
      <c r="C63" s="246"/>
      <c r="D63" s="246"/>
      <c r="E63" s="246"/>
      <c r="F63" s="246"/>
      <c r="G63" s="247"/>
      <c r="H63" s="246"/>
    </row>
    <row r="64" spans="1:8" s="2" customFormat="1" ht="21">
      <c r="A64" s="246"/>
      <c r="B64" s="246"/>
      <c r="C64" s="246"/>
      <c r="D64" s="246"/>
      <c r="E64" s="246"/>
      <c r="F64" s="246"/>
      <c r="G64" s="247"/>
      <c r="H64" s="246"/>
    </row>
    <row r="65" spans="1:8" s="2" customFormat="1" ht="21">
      <c r="A65" s="246"/>
      <c r="B65" s="246"/>
      <c r="C65" s="246"/>
      <c r="D65" s="246"/>
      <c r="E65" s="246"/>
      <c r="F65" s="246"/>
      <c r="G65" s="247"/>
      <c r="H65" s="246"/>
    </row>
    <row r="66" spans="1:7" ht="21">
      <c r="A66" s="183" t="s">
        <v>155</v>
      </c>
      <c r="B66" s="2" t="s">
        <v>218</v>
      </c>
      <c r="C66" s="85"/>
      <c r="D66" s="248"/>
      <c r="E66" s="2" t="s">
        <v>219</v>
      </c>
      <c r="F66" s="183"/>
      <c r="G66" s="240" t="s">
        <v>99</v>
      </c>
    </row>
    <row r="67" spans="1:8" ht="21">
      <c r="A67" s="249" t="s">
        <v>196</v>
      </c>
      <c r="B67" s="249"/>
      <c r="C67" s="249"/>
      <c r="D67" s="249"/>
      <c r="E67" s="1" t="s">
        <v>197</v>
      </c>
      <c r="F67" s="1"/>
      <c r="G67" s="250"/>
      <c r="H67" s="1"/>
    </row>
    <row r="68" spans="1:8" ht="21">
      <c r="A68" s="249" t="s">
        <v>198</v>
      </c>
      <c r="B68" s="249"/>
      <c r="C68" s="249"/>
      <c r="D68" s="249"/>
      <c r="E68" s="1" t="s">
        <v>199</v>
      </c>
      <c r="F68" s="1"/>
      <c r="G68" s="250"/>
      <c r="H68" s="1"/>
    </row>
    <row r="69" spans="1:7" ht="17.25" customHeight="1">
      <c r="A69" s="251"/>
      <c r="B69" s="251"/>
      <c r="C69" s="252"/>
      <c r="D69" s="251"/>
      <c r="E69" s="253"/>
      <c r="F69" s="254"/>
      <c r="G69" s="240"/>
    </row>
    <row r="70" spans="1:8" ht="19.5">
      <c r="A70" s="255" t="s">
        <v>27</v>
      </c>
      <c r="B70" s="255"/>
      <c r="C70" s="255"/>
      <c r="D70" s="255"/>
      <c r="E70" s="255"/>
      <c r="F70" s="255"/>
      <c r="G70" s="255"/>
      <c r="H70" s="255"/>
    </row>
    <row r="71" spans="1:6" ht="19.5">
      <c r="A71" s="251"/>
      <c r="B71" s="251"/>
      <c r="C71" s="252"/>
      <c r="D71" s="251"/>
      <c r="E71" s="256"/>
      <c r="F71" s="257"/>
    </row>
    <row r="72" spans="1:7" ht="21">
      <c r="A72" s="240"/>
      <c r="B72" s="258"/>
      <c r="C72" s="258"/>
      <c r="D72" s="258"/>
      <c r="E72" s="2"/>
      <c r="F72" s="254"/>
      <c r="G72" s="240"/>
    </row>
    <row r="73" spans="1:8" ht="21">
      <c r="A73" s="240" t="s">
        <v>155</v>
      </c>
      <c r="B73" s="314" t="s">
        <v>220</v>
      </c>
      <c r="C73" s="259"/>
      <c r="D73" s="260"/>
      <c r="E73" s="2" t="s">
        <v>221</v>
      </c>
      <c r="F73" s="254"/>
      <c r="G73" s="240" t="s">
        <v>104</v>
      </c>
      <c r="H73" s="261"/>
    </row>
    <row r="74" spans="1:8" ht="21">
      <c r="A74" s="262" t="s">
        <v>156</v>
      </c>
      <c r="B74" s="262"/>
      <c r="C74" s="262"/>
      <c r="D74" s="262"/>
      <c r="E74" s="261"/>
      <c r="F74" s="261" t="s">
        <v>59</v>
      </c>
      <c r="G74" s="263"/>
      <c r="H74" s="261"/>
    </row>
    <row r="75" spans="1:7" ht="21">
      <c r="A75" s="261" t="s">
        <v>157</v>
      </c>
      <c r="B75" s="261"/>
      <c r="C75" s="261"/>
      <c r="D75" s="261"/>
      <c r="E75" s="261"/>
      <c r="F75" s="261"/>
      <c r="G75" s="263"/>
    </row>
    <row r="76" spans="1:7" ht="21">
      <c r="A76" s="261"/>
      <c r="B76" s="261"/>
      <c r="C76" s="261"/>
      <c r="D76" s="261"/>
      <c r="E76" s="261"/>
      <c r="F76" s="261"/>
      <c r="G76" s="263"/>
    </row>
    <row r="77" spans="1:7" ht="21">
      <c r="A77" s="261"/>
      <c r="B77" s="261"/>
      <c r="C77" s="261"/>
      <c r="D77" s="261"/>
      <c r="E77" s="261"/>
      <c r="F77" s="261"/>
      <c r="G77" s="263"/>
    </row>
    <row r="78" spans="1:7" ht="21">
      <c r="A78" s="261"/>
      <c r="B78" s="261"/>
      <c r="C78" s="261"/>
      <c r="D78" s="261"/>
      <c r="E78" s="261"/>
      <c r="F78" s="261"/>
      <c r="G78" s="263"/>
    </row>
    <row r="79" spans="1:7" ht="21">
      <c r="A79" s="261"/>
      <c r="B79" s="261"/>
      <c r="C79" s="261"/>
      <c r="D79" s="261"/>
      <c r="E79" s="261"/>
      <c r="F79" s="261"/>
      <c r="G79" s="263"/>
    </row>
    <row r="80" spans="1:7" ht="21">
      <c r="A80" s="261"/>
      <c r="B80" s="261"/>
      <c r="C80" s="261"/>
      <c r="D80" s="261"/>
      <c r="E80" s="261"/>
      <c r="F80" s="261"/>
      <c r="G80" s="263"/>
    </row>
    <row r="81" spans="1:8" ht="21">
      <c r="A81" s="181" t="s">
        <v>158</v>
      </c>
      <c r="B81" s="181"/>
      <c r="C81" s="181"/>
      <c r="D81" s="181"/>
      <c r="E81" s="181"/>
      <c r="F81" s="181"/>
      <c r="G81" s="181"/>
      <c r="H81" s="181"/>
    </row>
    <row r="82" spans="1:8" ht="21">
      <c r="A82" s="181" t="s">
        <v>159</v>
      </c>
      <c r="B82" s="181"/>
      <c r="C82" s="181"/>
      <c r="D82" s="181"/>
      <c r="E82" s="181"/>
      <c r="F82" s="181"/>
      <c r="G82" s="181"/>
      <c r="H82" s="181"/>
    </row>
    <row r="83" spans="1:8" ht="21">
      <c r="A83" s="264"/>
      <c r="B83" s="265" t="s">
        <v>160</v>
      </c>
      <c r="C83" s="264"/>
      <c r="D83" s="264"/>
      <c r="E83" s="264"/>
      <c r="F83" s="315">
        <v>216000</v>
      </c>
      <c r="G83" s="266"/>
      <c r="H83" s="264"/>
    </row>
    <row r="84" spans="1:8" ht="21">
      <c r="A84" s="264"/>
      <c r="B84" s="267" t="s">
        <v>161</v>
      </c>
      <c r="C84" s="264"/>
      <c r="D84" s="264"/>
      <c r="E84" s="264"/>
      <c r="F84" s="315">
        <v>1399800</v>
      </c>
      <c r="G84" s="266"/>
      <c r="H84" s="264"/>
    </row>
    <row r="85" spans="1:8" ht="21.75" thickBot="1">
      <c r="A85" s="264"/>
      <c r="B85" s="264"/>
      <c r="C85" s="264"/>
      <c r="D85" s="264"/>
      <c r="E85" s="264" t="s">
        <v>73</v>
      </c>
      <c r="F85" s="316">
        <f>SUM(F83:F84)</f>
        <v>1615800</v>
      </c>
      <c r="G85" s="266"/>
      <c r="H85" s="264"/>
    </row>
    <row r="86" spans="1:8" ht="21.75" thickTop="1">
      <c r="A86" s="264"/>
      <c r="B86" s="264"/>
      <c r="C86" s="264"/>
      <c r="D86" s="264"/>
      <c r="E86" s="264"/>
      <c r="F86" s="268"/>
      <c r="G86" s="266"/>
      <c r="H86" s="264"/>
    </row>
    <row r="87" spans="1:8" ht="21">
      <c r="A87" s="264"/>
      <c r="B87" s="264"/>
      <c r="C87" s="264"/>
      <c r="D87" s="264"/>
      <c r="E87" s="264"/>
      <c r="F87" s="264"/>
      <c r="G87" s="266"/>
      <c r="H87" s="264"/>
    </row>
    <row r="88" spans="1:8" ht="21">
      <c r="A88" s="181" t="s">
        <v>162</v>
      </c>
      <c r="B88" s="181"/>
      <c r="C88" s="181"/>
      <c r="D88" s="181"/>
      <c r="E88" s="181"/>
      <c r="F88" s="181"/>
      <c r="G88" s="181"/>
      <c r="H88" s="181"/>
    </row>
    <row r="89" spans="1:8" ht="21">
      <c r="A89" s="181" t="s">
        <v>163</v>
      </c>
      <c r="B89" s="181"/>
      <c r="C89" s="181"/>
      <c r="D89" s="181"/>
      <c r="E89" s="181"/>
      <c r="F89" s="181"/>
      <c r="G89" s="181"/>
      <c r="H89" s="181"/>
    </row>
    <row r="91" spans="2:6" ht="21">
      <c r="B91" s="2" t="s">
        <v>164</v>
      </c>
      <c r="C91" s="2"/>
      <c r="D91" s="2"/>
      <c r="E91" s="2"/>
      <c r="F91" s="269">
        <v>16032.74</v>
      </c>
    </row>
    <row r="92" spans="2:6" ht="21">
      <c r="B92" s="2" t="s">
        <v>165</v>
      </c>
      <c r="C92" s="2"/>
      <c r="D92" s="2"/>
      <c r="E92" s="2"/>
      <c r="F92" s="269">
        <v>10.55</v>
      </c>
    </row>
    <row r="93" spans="2:6" ht="21">
      <c r="B93" s="2" t="s">
        <v>166</v>
      </c>
      <c r="C93" s="2"/>
      <c r="D93" s="2"/>
      <c r="E93" s="2"/>
      <c r="F93" s="269">
        <v>12.66</v>
      </c>
    </row>
    <row r="94" spans="2:6" ht="21">
      <c r="B94" s="2" t="s">
        <v>167</v>
      </c>
      <c r="C94" s="2"/>
      <c r="D94" s="2"/>
      <c r="E94" s="2"/>
      <c r="F94" s="269">
        <v>0</v>
      </c>
    </row>
    <row r="95" spans="2:6" ht="21">
      <c r="B95" s="243" t="s">
        <v>200</v>
      </c>
      <c r="F95" s="269">
        <v>30812</v>
      </c>
    </row>
    <row r="96" spans="2:6" ht="21.75" thickBot="1">
      <c r="B96" s="2"/>
      <c r="C96" s="2"/>
      <c r="D96" s="2"/>
      <c r="E96" s="2"/>
      <c r="F96" s="270"/>
    </row>
    <row r="97" spans="1:6" ht="21.75" thickBot="1">
      <c r="A97" s="2"/>
      <c r="B97" s="243"/>
      <c r="C97" s="2"/>
      <c r="D97" s="2"/>
      <c r="E97" s="264" t="s">
        <v>73</v>
      </c>
      <c r="F97" s="271">
        <f>SUM(F91:F96)</f>
        <v>46867.95</v>
      </c>
    </row>
    <row r="98" spans="1:6" ht="21.75" thickTop="1">
      <c r="A98" s="2"/>
      <c r="B98" s="243"/>
      <c r="C98" s="2"/>
      <c r="D98" s="2"/>
      <c r="E98" s="264"/>
      <c r="F98" s="272"/>
    </row>
    <row r="99" spans="1:6" ht="21">
      <c r="A99" s="2"/>
      <c r="B99" s="243"/>
      <c r="C99" s="2"/>
      <c r="D99" s="2"/>
      <c r="E99" s="264"/>
      <c r="F99" s="272"/>
    </row>
    <row r="100" spans="1:8" ht="18.75">
      <c r="A100" s="245" t="s">
        <v>154</v>
      </c>
      <c r="B100" s="245"/>
      <c r="C100" s="245"/>
      <c r="D100" s="245"/>
      <c r="E100" s="245"/>
      <c r="F100" s="245"/>
      <c r="G100" s="245"/>
      <c r="H100" s="245"/>
    </row>
    <row r="101" spans="1:8" ht="18.75">
      <c r="A101" s="246"/>
      <c r="B101" s="246"/>
      <c r="C101" s="246"/>
      <c r="D101" s="246"/>
      <c r="E101" s="246"/>
      <c r="F101" s="246"/>
      <c r="G101" s="247"/>
      <c r="H101" s="246"/>
    </row>
    <row r="102" spans="1:6" ht="18.75">
      <c r="A102" s="85"/>
      <c r="B102" s="85"/>
      <c r="C102" s="85"/>
      <c r="D102" s="248"/>
      <c r="E102" s="85"/>
      <c r="F102" s="248"/>
    </row>
    <row r="103" spans="1:7" ht="21">
      <c r="A103" s="183" t="s">
        <v>155</v>
      </c>
      <c r="B103" s="2" t="s">
        <v>218</v>
      </c>
      <c r="C103" s="85"/>
      <c r="D103" s="248"/>
      <c r="E103" s="2" t="s">
        <v>219</v>
      </c>
      <c r="F103" s="183"/>
      <c r="G103" s="240" t="s">
        <v>99</v>
      </c>
    </row>
    <row r="104" spans="1:8" ht="21">
      <c r="A104" s="249" t="s">
        <v>196</v>
      </c>
      <c r="B104" s="249"/>
      <c r="C104" s="249"/>
      <c r="D104" s="249"/>
      <c r="E104" s="1" t="s">
        <v>197</v>
      </c>
      <c r="F104" s="1"/>
      <c r="G104" s="250"/>
      <c r="H104" s="1"/>
    </row>
    <row r="105" spans="1:8" ht="21">
      <c r="A105" s="249" t="s">
        <v>198</v>
      </c>
      <c r="B105" s="249"/>
      <c r="C105" s="249"/>
      <c r="D105" s="249"/>
      <c r="E105" s="1" t="s">
        <v>199</v>
      </c>
      <c r="F105" s="1"/>
      <c r="G105" s="250"/>
      <c r="H105" s="1"/>
    </row>
    <row r="106" spans="1:7" ht="21">
      <c r="A106" s="251"/>
      <c r="B106" s="251"/>
      <c r="C106" s="252"/>
      <c r="D106" s="251"/>
      <c r="E106" s="253"/>
      <c r="F106" s="254"/>
      <c r="G106" s="240"/>
    </row>
    <row r="107" spans="1:8" ht="19.5">
      <c r="A107" s="255" t="s">
        <v>27</v>
      </c>
      <c r="B107" s="255"/>
      <c r="C107" s="255"/>
      <c r="D107" s="255"/>
      <c r="E107" s="255"/>
      <c r="F107" s="255"/>
      <c r="G107" s="255"/>
      <c r="H107" s="255"/>
    </row>
    <row r="108" spans="1:6" ht="19.5">
      <c r="A108" s="251"/>
      <c r="B108" s="251"/>
      <c r="C108" s="252"/>
      <c r="D108" s="251"/>
      <c r="E108" s="256"/>
      <c r="F108" s="257"/>
    </row>
    <row r="109" spans="1:7" ht="21">
      <c r="A109" s="240"/>
      <c r="B109" s="258"/>
      <c r="C109" s="258"/>
      <c r="D109" s="258"/>
      <c r="E109" s="2"/>
      <c r="F109" s="254"/>
      <c r="G109" s="240"/>
    </row>
    <row r="110" spans="1:8" ht="21">
      <c r="A110" s="240" t="s">
        <v>155</v>
      </c>
      <c r="B110" s="314" t="s">
        <v>220</v>
      </c>
      <c r="C110" s="259"/>
      <c r="D110" s="260"/>
      <c r="E110" s="2" t="s">
        <v>221</v>
      </c>
      <c r="F110" s="254"/>
      <c r="G110" s="240" t="s">
        <v>104</v>
      </c>
      <c r="H110" s="261"/>
    </row>
    <row r="111" spans="1:8" ht="21">
      <c r="A111" s="262" t="s">
        <v>156</v>
      </c>
      <c r="B111" s="262"/>
      <c r="C111" s="262"/>
      <c r="D111" s="262"/>
      <c r="E111" s="261"/>
      <c r="F111" s="261" t="s">
        <v>59</v>
      </c>
      <c r="G111" s="263"/>
      <c r="H111" s="261"/>
    </row>
    <row r="112" spans="1:7" ht="21">
      <c r="A112" s="261" t="s">
        <v>157</v>
      </c>
      <c r="B112" s="261"/>
      <c r="C112" s="261"/>
      <c r="D112" s="261"/>
      <c r="E112" s="261"/>
      <c r="F112" s="261"/>
      <c r="G112" s="263"/>
    </row>
    <row r="113" spans="1:8" ht="21">
      <c r="A113" s="261"/>
      <c r="B113" s="261"/>
      <c r="C113" s="261"/>
      <c r="D113" s="261"/>
      <c r="E113" s="261"/>
      <c r="F113" s="261"/>
      <c r="G113" s="263"/>
      <c r="H113" s="261"/>
    </row>
    <row r="114" spans="1:8" ht="21">
      <c r="A114" s="261"/>
      <c r="B114" s="261"/>
      <c r="C114" s="261"/>
      <c r="D114" s="261"/>
      <c r="E114" s="261"/>
      <c r="F114" s="261"/>
      <c r="G114" s="263"/>
      <c r="H114" s="261"/>
    </row>
    <row r="115" spans="1:8" ht="21">
      <c r="A115" s="261"/>
      <c r="B115" s="261"/>
      <c r="C115" s="261"/>
      <c r="D115" s="261"/>
      <c r="E115" s="261"/>
      <c r="F115" s="261"/>
      <c r="G115" s="263"/>
      <c r="H115" s="261"/>
    </row>
    <row r="116" spans="1:8" ht="21">
      <c r="A116" s="261"/>
      <c r="B116" s="261"/>
      <c r="C116" s="261"/>
      <c r="D116" s="261"/>
      <c r="E116" s="261"/>
      <c r="F116" s="261"/>
      <c r="G116" s="263"/>
      <c r="H116" s="261"/>
    </row>
    <row r="117" spans="1:8" ht="21">
      <c r="A117" s="261"/>
      <c r="B117" s="261"/>
      <c r="C117" s="261"/>
      <c r="D117" s="261"/>
      <c r="E117" s="261"/>
      <c r="F117" s="261"/>
      <c r="G117" s="263"/>
      <c r="H117" s="261"/>
    </row>
    <row r="118" spans="1:8" ht="21">
      <c r="A118" s="261"/>
      <c r="B118" s="261"/>
      <c r="C118" s="261"/>
      <c r="D118" s="261"/>
      <c r="E118" s="261"/>
      <c r="F118" s="261"/>
      <c r="G118" s="263"/>
      <c r="H118" s="261"/>
    </row>
    <row r="119" spans="1:8" ht="21">
      <c r="A119" s="261"/>
      <c r="B119" s="261"/>
      <c r="C119" s="261"/>
      <c r="D119" s="261"/>
      <c r="E119" s="261"/>
      <c r="F119" s="261"/>
      <c r="G119" s="263"/>
      <c r="H119" s="261"/>
    </row>
    <row r="120" spans="1:8" ht="21">
      <c r="A120" s="261"/>
      <c r="B120" s="261"/>
      <c r="C120" s="261"/>
      <c r="D120" s="261"/>
      <c r="E120" s="261"/>
      <c r="F120" s="261"/>
      <c r="G120" s="263"/>
      <c r="H120" s="261"/>
    </row>
    <row r="121" spans="1:8" ht="21">
      <c r="A121" s="261"/>
      <c r="B121" s="261"/>
      <c r="C121" s="261"/>
      <c r="D121" s="261"/>
      <c r="E121" s="261"/>
      <c r="F121" s="261"/>
      <c r="G121" s="263"/>
      <c r="H121" s="261"/>
    </row>
    <row r="122" spans="1:8" ht="21">
      <c r="A122" s="189" t="s">
        <v>119</v>
      </c>
      <c r="B122" s="190"/>
      <c r="C122" s="189" t="s">
        <v>120</v>
      </c>
      <c r="D122" s="190"/>
      <c r="E122" s="273" t="s">
        <v>2</v>
      </c>
      <c r="F122" s="188" t="s">
        <v>121</v>
      </c>
      <c r="G122" s="189" t="s">
        <v>120</v>
      </c>
      <c r="H122" s="190"/>
    </row>
    <row r="123" spans="1:9" ht="19.5" customHeight="1">
      <c r="A123" s="195" t="s">
        <v>122</v>
      </c>
      <c r="B123" s="196"/>
      <c r="C123" s="195" t="s">
        <v>122</v>
      </c>
      <c r="D123" s="196"/>
      <c r="E123" s="197"/>
      <c r="F123" s="198"/>
      <c r="G123" s="195" t="s">
        <v>122</v>
      </c>
      <c r="H123" s="196"/>
      <c r="I123" s="274"/>
    </row>
    <row r="124" spans="1:9" ht="21" customHeight="1">
      <c r="A124" s="275"/>
      <c r="B124" s="276"/>
      <c r="C124" s="275"/>
      <c r="D124" s="203"/>
      <c r="E124" s="187" t="s">
        <v>168</v>
      </c>
      <c r="F124" s="203"/>
      <c r="G124" s="277"/>
      <c r="H124" s="278"/>
      <c r="I124" s="274"/>
    </row>
    <row r="125" spans="1:9" ht="22.5" customHeight="1">
      <c r="A125" s="222">
        <v>1207429</v>
      </c>
      <c r="B125" s="207" t="s">
        <v>7</v>
      </c>
      <c r="C125" s="54">
        <f>18706+18393+684684</f>
        <v>721783</v>
      </c>
      <c r="D125" s="223" t="s">
        <v>7</v>
      </c>
      <c r="E125" s="241" t="s">
        <v>169</v>
      </c>
      <c r="F125" s="18">
        <v>5510000</v>
      </c>
      <c r="G125" s="54">
        <v>684684</v>
      </c>
      <c r="H125" s="223" t="s">
        <v>7</v>
      </c>
      <c r="I125" s="274"/>
    </row>
    <row r="126" spans="1:9" ht="22.5" customHeight="1">
      <c r="A126" s="222">
        <v>3435120</v>
      </c>
      <c r="B126" s="207" t="s">
        <v>7</v>
      </c>
      <c r="C126" s="54">
        <f>286062+286260+286260</f>
        <v>858582</v>
      </c>
      <c r="D126" s="223" t="s">
        <v>7</v>
      </c>
      <c r="E126" s="241" t="s">
        <v>170</v>
      </c>
      <c r="F126" s="18">
        <v>5521000</v>
      </c>
      <c r="G126" s="54">
        <v>286260</v>
      </c>
      <c r="H126" s="223" t="s">
        <v>7</v>
      </c>
      <c r="I126" s="274"/>
    </row>
    <row r="127" spans="1:9" ht="22.5" customHeight="1">
      <c r="A127" s="222">
        <v>4693390</v>
      </c>
      <c r="B127" s="207" t="s">
        <v>7</v>
      </c>
      <c r="C127" s="54">
        <f>248310+234970+239980</f>
        <v>723260</v>
      </c>
      <c r="D127" s="223" t="s">
        <v>7</v>
      </c>
      <c r="E127" s="241" t="s">
        <v>171</v>
      </c>
      <c r="F127" s="18">
        <v>5522000</v>
      </c>
      <c r="G127" s="54">
        <v>239980</v>
      </c>
      <c r="H127" s="223" t="s">
        <v>7</v>
      </c>
      <c r="I127" s="274"/>
    </row>
    <row r="128" spans="1:9" ht="22.5" customHeight="1">
      <c r="A128" s="222">
        <v>945000</v>
      </c>
      <c r="B128" s="207" t="s">
        <v>7</v>
      </c>
      <c r="C128" s="54">
        <f>7733+2634+5909</f>
        <v>16276</v>
      </c>
      <c r="D128" s="223" t="s">
        <v>7</v>
      </c>
      <c r="E128" s="241" t="s">
        <v>172</v>
      </c>
      <c r="F128" s="18">
        <v>5531000</v>
      </c>
      <c r="G128" s="54">
        <v>5909</v>
      </c>
      <c r="H128" s="223" t="s">
        <v>7</v>
      </c>
      <c r="I128" s="274"/>
    </row>
    <row r="129" spans="1:9" ht="22.5" customHeight="1">
      <c r="A129" s="222">
        <v>3598640</v>
      </c>
      <c r="B129" s="207" t="s">
        <v>7</v>
      </c>
      <c r="C129" s="54">
        <f>52600+21600+158270</f>
        <v>232470</v>
      </c>
      <c r="D129" s="223" t="s">
        <v>7</v>
      </c>
      <c r="E129" s="241" t="s">
        <v>173</v>
      </c>
      <c r="F129" s="18">
        <v>5532000</v>
      </c>
      <c r="G129" s="54">
        <f>24000+134270</f>
        <v>158270</v>
      </c>
      <c r="H129" s="223" t="s">
        <v>7</v>
      </c>
      <c r="I129" s="274"/>
    </row>
    <row r="130" spans="1:9" ht="22.5" customHeight="1">
      <c r="A130" s="222">
        <v>1182600</v>
      </c>
      <c r="B130" s="207" t="s">
        <v>7</v>
      </c>
      <c r="C130" s="54">
        <f>51730+18750+136697</f>
        <v>207177</v>
      </c>
      <c r="D130" s="223">
        <v>78</v>
      </c>
      <c r="E130" s="241" t="s">
        <v>174</v>
      </c>
      <c r="F130" s="18">
        <v>5533000</v>
      </c>
      <c r="G130" s="54">
        <v>136697</v>
      </c>
      <c r="H130" s="223" t="s">
        <v>7</v>
      </c>
      <c r="I130" s="274"/>
    </row>
    <row r="131" spans="1:9" ht="22.5" customHeight="1">
      <c r="A131" s="222">
        <v>435000</v>
      </c>
      <c r="B131" s="207" t="s">
        <v>7</v>
      </c>
      <c r="C131" s="239">
        <f>1554+67898</f>
        <v>69452</v>
      </c>
      <c r="D131" s="223">
        <f>37+26</f>
        <v>63</v>
      </c>
      <c r="E131" s="241" t="s">
        <v>175</v>
      </c>
      <c r="F131" s="18">
        <v>5534000</v>
      </c>
      <c r="G131" s="239">
        <v>67898</v>
      </c>
      <c r="H131" s="223">
        <v>37</v>
      </c>
      <c r="I131" s="274"/>
    </row>
    <row r="132" spans="1:8" ht="22.5" customHeight="1">
      <c r="A132" s="222">
        <v>2096400</v>
      </c>
      <c r="B132" s="207" t="s">
        <v>7</v>
      </c>
      <c r="C132" s="54">
        <v>993200</v>
      </c>
      <c r="D132" s="279" t="s">
        <v>7</v>
      </c>
      <c r="E132" s="209" t="s">
        <v>176</v>
      </c>
      <c r="F132" s="18">
        <v>5560000</v>
      </c>
      <c r="G132" s="54"/>
      <c r="H132" s="213"/>
    </row>
    <row r="133" spans="1:9" ht="22.5" customHeight="1">
      <c r="A133" s="222">
        <v>435500</v>
      </c>
      <c r="B133" s="207" t="s">
        <v>7</v>
      </c>
      <c r="C133" s="54"/>
      <c r="D133" s="223"/>
      <c r="E133" s="265" t="s">
        <v>177</v>
      </c>
      <c r="F133" s="19">
        <v>5541000</v>
      </c>
      <c r="G133" s="54"/>
      <c r="H133" s="223"/>
      <c r="I133" s="274"/>
    </row>
    <row r="134" spans="1:8" ht="22.5" customHeight="1">
      <c r="A134" s="222">
        <v>4498481</v>
      </c>
      <c r="B134" s="207" t="s">
        <v>7</v>
      </c>
      <c r="C134" s="54">
        <v>99000</v>
      </c>
      <c r="D134" s="223" t="s">
        <v>7</v>
      </c>
      <c r="E134" s="209" t="s">
        <v>178</v>
      </c>
      <c r="F134" s="18">
        <v>5542000</v>
      </c>
      <c r="G134" s="54">
        <v>99000</v>
      </c>
      <c r="H134" s="223" t="s">
        <v>7</v>
      </c>
    </row>
    <row r="135" spans="1:8" ht="22.5" customHeight="1">
      <c r="A135" s="222">
        <v>472440</v>
      </c>
      <c r="B135" s="207" t="s">
        <v>7</v>
      </c>
      <c r="C135" s="54">
        <v>66625</v>
      </c>
      <c r="D135" s="223" t="s">
        <v>7</v>
      </c>
      <c r="E135" s="209" t="s">
        <v>179</v>
      </c>
      <c r="F135" s="18">
        <v>5550000</v>
      </c>
      <c r="G135" s="54">
        <v>66625</v>
      </c>
      <c r="H135" s="280" t="s">
        <v>7</v>
      </c>
    </row>
    <row r="136" spans="1:10" ht="22.5" customHeight="1" thickBot="1">
      <c r="A136" s="281">
        <f>SUM(A125:A135)</f>
        <v>23000000</v>
      </c>
      <c r="B136" s="282" t="s">
        <v>7</v>
      </c>
      <c r="C136" s="230">
        <f>SUM(C125:C135)+1</f>
        <v>3987826</v>
      </c>
      <c r="D136" s="231">
        <v>41</v>
      </c>
      <c r="E136" s="209"/>
      <c r="F136" s="18"/>
      <c r="G136" s="230">
        <f>SUM(G125:G135)</f>
        <v>1745323</v>
      </c>
      <c r="H136" s="231">
        <f>SUM(H125:H135)</f>
        <v>37</v>
      </c>
      <c r="I136" s="274"/>
      <c r="J136" s="50"/>
    </row>
    <row r="137" spans="1:9" ht="22.5" customHeight="1" thickTop="1">
      <c r="A137" s="283"/>
      <c r="B137" s="284"/>
      <c r="C137" s="54"/>
      <c r="D137" s="223"/>
      <c r="E137" s="5" t="s">
        <v>180</v>
      </c>
      <c r="F137" s="18">
        <v>441000</v>
      </c>
      <c r="G137" s="54"/>
      <c r="H137" s="223"/>
      <c r="I137" s="274"/>
    </row>
    <row r="138" spans="1:8" ht="22.5" customHeight="1">
      <c r="A138" s="241"/>
      <c r="B138" s="285"/>
      <c r="C138" s="54">
        <v>288000</v>
      </c>
      <c r="D138" s="223">
        <v>50</v>
      </c>
      <c r="E138" s="265" t="s">
        <v>181</v>
      </c>
      <c r="F138" s="214">
        <v>700</v>
      </c>
      <c r="G138" s="54"/>
      <c r="H138" s="223"/>
    </row>
    <row r="139" spans="1:8" ht="22.5" customHeight="1">
      <c r="A139" s="241"/>
      <c r="B139" s="285"/>
      <c r="C139" s="54">
        <f>31440+89083</f>
        <v>120523</v>
      </c>
      <c r="D139" s="224">
        <v>29</v>
      </c>
      <c r="E139" s="265" t="s">
        <v>182</v>
      </c>
      <c r="F139" s="214">
        <v>900</v>
      </c>
      <c r="G139" s="54">
        <v>31440</v>
      </c>
      <c r="H139" s="223">
        <v>28</v>
      </c>
    </row>
    <row r="140" spans="1:9" ht="22.5" customHeight="1">
      <c r="A140" s="241"/>
      <c r="B140" s="285"/>
      <c r="C140" s="54">
        <f>531000+1018000</f>
        <v>1549000</v>
      </c>
      <c r="D140" s="223" t="s">
        <v>7</v>
      </c>
      <c r="E140" s="265" t="s">
        <v>183</v>
      </c>
      <c r="F140" s="286">
        <v>90</v>
      </c>
      <c r="G140" s="54">
        <v>531000</v>
      </c>
      <c r="H140" s="223" t="s">
        <v>7</v>
      </c>
      <c r="I140" s="274"/>
    </row>
    <row r="141" spans="1:9" ht="22.5" customHeight="1">
      <c r="A141" s="241"/>
      <c r="B141" s="285"/>
      <c r="C141" s="54">
        <f>62471+1319439</f>
        <v>1381910</v>
      </c>
      <c r="D141" s="223">
        <v>70</v>
      </c>
      <c r="E141" s="241" t="s">
        <v>184</v>
      </c>
      <c r="F141" s="214">
        <v>600</v>
      </c>
      <c r="G141" s="54">
        <v>1319439</v>
      </c>
      <c r="H141" s="223">
        <v>70</v>
      </c>
      <c r="I141" s="274"/>
    </row>
    <row r="142" spans="1:9" ht="22.5" customHeight="1">
      <c r="A142" s="241"/>
      <c r="B142" s="285"/>
      <c r="C142" s="54"/>
      <c r="D142" s="223"/>
      <c r="E142" s="241"/>
      <c r="F142" s="214"/>
      <c r="G142" s="54"/>
      <c r="H142" s="223"/>
      <c r="I142" s="274"/>
    </row>
    <row r="143" spans="1:9" ht="25.5" customHeight="1">
      <c r="A143" s="2"/>
      <c r="B143" s="182"/>
      <c r="C143" s="287">
        <f>SUM(C138:C142)+1</f>
        <v>3339434</v>
      </c>
      <c r="D143" s="288">
        <v>49</v>
      </c>
      <c r="E143" s="241"/>
      <c r="F143" s="289"/>
      <c r="G143" s="287">
        <f>SUM(G139:G142)</f>
        <v>1881879</v>
      </c>
      <c r="H143" s="288">
        <f>SUM(H139:H142)</f>
        <v>98</v>
      </c>
      <c r="I143" s="274"/>
    </row>
    <row r="144" spans="1:8" ht="25.5" customHeight="1">
      <c r="A144" s="2"/>
      <c r="B144" s="182"/>
      <c r="C144" s="287">
        <f>+C143+C136</f>
        <v>7327260</v>
      </c>
      <c r="D144" s="288">
        <v>90</v>
      </c>
      <c r="E144" s="290" t="s">
        <v>185</v>
      </c>
      <c r="F144" s="291"/>
      <c r="G144" s="287">
        <f>G143+G136+1</f>
        <v>3627203</v>
      </c>
      <c r="H144" s="288">
        <v>35</v>
      </c>
    </row>
    <row r="145" spans="1:8" ht="25.5" customHeight="1">
      <c r="A145" s="2"/>
      <c r="B145" s="182"/>
      <c r="C145" s="292"/>
      <c r="D145" s="293"/>
      <c r="E145" s="290" t="s">
        <v>186</v>
      </c>
      <c r="F145" s="291"/>
      <c r="G145" s="294">
        <v>86586</v>
      </c>
      <c r="H145" s="293">
        <v>84</v>
      </c>
    </row>
    <row r="146" spans="1:8" ht="25.5" customHeight="1">
      <c r="A146" s="2"/>
      <c r="B146" s="182"/>
      <c r="C146" s="295"/>
      <c r="D146" s="296"/>
      <c r="E146" s="290" t="s">
        <v>187</v>
      </c>
      <c r="F146" s="291"/>
      <c r="G146" s="295"/>
      <c r="H146" s="296"/>
    </row>
    <row r="147" spans="1:8" ht="25.5" customHeight="1" thickBot="1">
      <c r="A147" s="2"/>
      <c r="B147" s="182"/>
      <c r="C147" s="295">
        <v>1190203</v>
      </c>
      <c r="D147" s="297">
        <v>19</v>
      </c>
      <c r="E147" s="290" t="s">
        <v>188</v>
      </c>
      <c r="F147" s="291"/>
      <c r="G147" s="295"/>
      <c r="H147" s="296"/>
    </row>
    <row r="148" spans="1:8" ht="25.5" customHeight="1" thickBot="1">
      <c r="A148" s="2"/>
      <c r="B148" s="182"/>
      <c r="C148" s="204">
        <v>12735304</v>
      </c>
      <c r="D148" s="298">
        <v>1</v>
      </c>
      <c r="E148" s="299" t="s">
        <v>189</v>
      </c>
      <c r="F148" s="300"/>
      <c r="G148" s="204">
        <v>12735304</v>
      </c>
      <c r="H148" s="298">
        <v>1</v>
      </c>
    </row>
    <row r="149" spans="2:8" ht="18.75">
      <c r="B149" s="178"/>
      <c r="D149" s="179"/>
      <c r="G149" s="239"/>
      <c r="H149" s="31"/>
    </row>
    <row r="150" spans="2:8" ht="18.75">
      <c r="B150" s="178"/>
      <c r="D150" s="179"/>
      <c r="H150" s="180"/>
    </row>
    <row r="151" spans="2:8" ht="18.75">
      <c r="B151" s="178"/>
      <c r="D151" s="179"/>
      <c r="H151" s="180"/>
    </row>
    <row r="152" spans="1:8" ht="18.75">
      <c r="A152" s="5" t="s">
        <v>222</v>
      </c>
      <c r="B152" s="178"/>
      <c r="D152" s="179"/>
      <c r="E152" s="179" t="s">
        <v>223</v>
      </c>
      <c r="F152" s="301" t="s">
        <v>224</v>
      </c>
      <c r="G152" s="301"/>
      <c r="H152" s="301"/>
    </row>
    <row r="153" spans="1:8" ht="18.75">
      <c r="A153" s="301" t="s">
        <v>190</v>
      </c>
      <c r="B153" s="301"/>
      <c r="C153" s="301"/>
      <c r="D153" s="302"/>
      <c r="E153" s="179" t="s">
        <v>22</v>
      </c>
      <c r="F153" s="301" t="s">
        <v>33</v>
      </c>
      <c r="G153" s="301"/>
      <c r="H153" s="301"/>
    </row>
    <row r="154" spans="1:8" ht="18.75">
      <c r="A154" s="301" t="s">
        <v>191</v>
      </c>
      <c r="B154" s="301"/>
      <c r="C154" s="301"/>
      <c r="D154" s="302"/>
      <c r="E154" s="179" t="s">
        <v>23</v>
      </c>
      <c r="F154" s="303" t="s">
        <v>24</v>
      </c>
      <c r="G154" s="303"/>
      <c r="H154" s="303"/>
    </row>
    <row r="155" spans="1:8" ht="18.75">
      <c r="A155" s="179"/>
      <c r="B155" s="179"/>
      <c r="C155" s="179"/>
      <c r="D155" s="302"/>
      <c r="E155" s="179"/>
      <c r="F155" s="304"/>
      <c r="G155" s="305"/>
      <c r="H155" s="304"/>
    </row>
    <row r="156" spans="1:8" ht="18.75">
      <c r="A156" s="179"/>
      <c r="B156" s="179"/>
      <c r="C156" s="179"/>
      <c r="D156" s="302"/>
      <c r="E156" s="179"/>
      <c r="F156" s="304"/>
      <c r="G156" s="305"/>
      <c r="H156" s="304"/>
    </row>
    <row r="157" spans="1:8" ht="18.75">
      <c r="A157" s="179"/>
      <c r="B157" s="179"/>
      <c r="C157" s="179"/>
      <c r="D157" s="302"/>
      <c r="E157" s="179"/>
      <c r="F157" s="304"/>
      <c r="G157" s="305"/>
      <c r="H157" s="304"/>
    </row>
    <row r="158" spans="1:8" ht="18.75">
      <c r="A158" s="179"/>
      <c r="B158" s="179"/>
      <c r="C158" s="179"/>
      <c r="D158" s="302"/>
      <c r="E158" s="179"/>
      <c r="F158" s="304"/>
      <c r="G158" s="305"/>
      <c r="H158" s="304"/>
    </row>
    <row r="159" spans="1:8" ht="18.75">
      <c r="A159" s="179"/>
      <c r="B159" s="179"/>
      <c r="C159" s="179"/>
      <c r="D159" s="302"/>
      <c r="E159" s="179"/>
      <c r="F159" s="304"/>
      <c r="G159" s="305"/>
      <c r="H159" s="304"/>
    </row>
    <row r="160" spans="1:8" ht="21">
      <c r="A160" s="181" t="s">
        <v>192</v>
      </c>
      <c r="B160" s="181"/>
      <c r="C160" s="181"/>
      <c r="D160" s="181"/>
      <c r="E160" s="181"/>
      <c r="F160" s="181"/>
      <c r="G160" s="181"/>
      <c r="H160" s="181"/>
    </row>
    <row r="161" spans="1:6" ht="21">
      <c r="A161" s="2"/>
      <c r="B161" s="243"/>
      <c r="C161" s="2"/>
      <c r="D161" s="2"/>
      <c r="E161" s="2"/>
      <c r="F161" s="2"/>
    </row>
    <row r="162" spans="1:8" ht="21">
      <c r="A162" s="181" t="s">
        <v>159</v>
      </c>
      <c r="B162" s="181"/>
      <c r="C162" s="181"/>
      <c r="D162" s="181"/>
      <c r="E162" s="181"/>
      <c r="F162" s="181"/>
      <c r="G162" s="181"/>
      <c r="H162" s="181"/>
    </row>
    <row r="163" spans="1:6" ht="21">
      <c r="A163" s="2"/>
      <c r="B163" s="265" t="s">
        <v>161</v>
      </c>
      <c r="C163" s="2"/>
      <c r="D163" s="2"/>
      <c r="E163" s="2"/>
      <c r="F163" s="269">
        <v>0</v>
      </c>
    </row>
    <row r="164" spans="1:6" ht="21">
      <c r="A164" s="2"/>
      <c r="B164" s="243" t="s">
        <v>201</v>
      </c>
      <c r="C164" s="2"/>
      <c r="D164" s="2"/>
      <c r="E164" s="2"/>
      <c r="F164" s="269">
        <v>0</v>
      </c>
    </row>
    <row r="165" spans="1:6" ht="21">
      <c r="A165" s="2"/>
      <c r="B165" s="243"/>
      <c r="C165" s="2"/>
      <c r="D165" s="2"/>
      <c r="E165" s="2"/>
      <c r="F165" s="269"/>
    </row>
    <row r="166" spans="1:6" ht="21.75" thickBot="1">
      <c r="A166" s="2"/>
      <c r="B166" s="243"/>
      <c r="C166" s="2"/>
      <c r="D166" s="2"/>
      <c r="E166" s="264" t="s">
        <v>73</v>
      </c>
      <c r="F166" s="306">
        <f>SUM(F163:F165)</f>
        <v>0</v>
      </c>
    </row>
    <row r="167" spans="1:6" ht="21.75" thickTop="1">
      <c r="A167" s="2"/>
      <c r="B167" s="243"/>
      <c r="C167" s="2"/>
      <c r="D167" s="2"/>
      <c r="E167" s="264"/>
      <c r="F167" s="307"/>
    </row>
    <row r="168" spans="1:8" ht="21">
      <c r="A168" s="139"/>
      <c r="B168" s="241"/>
      <c r="C168" s="241"/>
      <c r="D168" s="241"/>
      <c r="E168" s="241"/>
      <c r="F168" s="308"/>
      <c r="G168" s="309"/>
      <c r="H168" s="139"/>
    </row>
    <row r="169" spans="1:8" ht="21">
      <c r="A169" s="181" t="s">
        <v>193</v>
      </c>
      <c r="B169" s="181"/>
      <c r="C169" s="181"/>
      <c r="D169" s="181"/>
      <c r="E169" s="181"/>
      <c r="F169" s="181"/>
      <c r="G169" s="181"/>
      <c r="H169" s="181"/>
    </row>
    <row r="170" spans="1:6" ht="21">
      <c r="A170" s="2"/>
      <c r="B170" s="243"/>
      <c r="C170" s="2"/>
      <c r="D170" s="2"/>
      <c r="E170" s="2"/>
      <c r="F170" s="2"/>
    </row>
    <row r="171" spans="1:8" ht="21">
      <c r="A171" s="181" t="s">
        <v>163</v>
      </c>
      <c r="B171" s="181"/>
      <c r="C171" s="181"/>
      <c r="D171" s="181"/>
      <c r="E171" s="181"/>
      <c r="F171" s="181"/>
      <c r="G171" s="181"/>
      <c r="H171" s="181"/>
    </row>
    <row r="172" spans="1:6" ht="21">
      <c r="A172" s="2"/>
      <c r="B172" s="265" t="s">
        <v>164</v>
      </c>
      <c r="C172" s="2"/>
      <c r="D172" s="2"/>
      <c r="E172" s="2"/>
      <c r="F172" s="269">
        <v>628.28</v>
      </c>
    </row>
    <row r="173" spans="1:6" ht="21">
      <c r="A173" s="2"/>
      <c r="B173" s="241" t="s">
        <v>194</v>
      </c>
      <c r="C173" s="2"/>
      <c r="D173" s="2"/>
      <c r="E173" s="2"/>
      <c r="F173" s="269">
        <v>0</v>
      </c>
    </row>
    <row r="174" spans="1:6" ht="21">
      <c r="A174" s="2"/>
      <c r="B174" s="241" t="s">
        <v>195</v>
      </c>
      <c r="C174" s="2"/>
      <c r="D174" s="2"/>
      <c r="E174" s="2"/>
      <c r="F174" s="269">
        <v>0</v>
      </c>
    </row>
    <row r="175" spans="1:6" ht="21">
      <c r="A175" s="2"/>
      <c r="B175" s="243" t="s">
        <v>202</v>
      </c>
      <c r="C175" s="2"/>
      <c r="D175" s="2"/>
      <c r="E175" s="2"/>
      <c r="F175" s="269">
        <v>30812</v>
      </c>
    </row>
    <row r="176" spans="1:6" ht="21">
      <c r="A176" s="2"/>
      <c r="B176" s="243"/>
      <c r="C176" s="2"/>
      <c r="D176" s="2"/>
      <c r="E176" s="2"/>
      <c r="F176" s="270"/>
    </row>
    <row r="177" spans="1:6" ht="21.75" thickBot="1">
      <c r="A177" s="2"/>
      <c r="B177" s="243"/>
      <c r="C177" s="2"/>
      <c r="D177" s="2"/>
      <c r="E177" s="264" t="s">
        <v>73</v>
      </c>
      <c r="F177" s="306">
        <f>SUM(F172:F176)</f>
        <v>31440.28</v>
      </c>
    </row>
    <row r="178" spans="1:6" ht="21.75" thickTop="1">
      <c r="A178" s="2"/>
      <c r="B178" s="243"/>
      <c r="C178" s="2"/>
      <c r="D178" s="2"/>
      <c r="E178" s="264"/>
      <c r="F178" s="307"/>
    </row>
    <row r="179" spans="1:7" ht="21">
      <c r="A179" s="2"/>
      <c r="B179" s="310" t="s">
        <v>203</v>
      </c>
      <c r="C179" s="310"/>
      <c r="D179" s="310"/>
      <c r="E179" s="310"/>
      <c r="F179" s="310"/>
      <c r="G179" s="310"/>
    </row>
    <row r="180" spans="1:7" ht="21">
      <c r="A180" s="2"/>
      <c r="B180" s="182"/>
      <c r="C180" s="182"/>
      <c r="D180" s="182"/>
      <c r="E180" s="182"/>
      <c r="F180" s="182"/>
      <c r="G180" s="182"/>
    </row>
    <row r="181" spans="1:7" ht="21">
      <c r="A181" s="2"/>
      <c r="B181" s="182"/>
      <c r="C181" s="182"/>
      <c r="D181" s="182"/>
      <c r="E181" s="182"/>
      <c r="F181" s="182"/>
      <c r="G181" s="311"/>
    </row>
    <row r="183" spans="1:7" ht="21">
      <c r="A183" s="183" t="s">
        <v>155</v>
      </c>
      <c r="B183" s="2" t="s">
        <v>218</v>
      </c>
      <c r="C183" s="85"/>
      <c r="D183" s="248"/>
      <c r="E183" s="2" t="s">
        <v>219</v>
      </c>
      <c r="F183" s="183"/>
      <c r="G183" s="240" t="s">
        <v>99</v>
      </c>
    </row>
    <row r="184" spans="1:8" ht="21">
      <c r="A184" s="249" t="s">
        <v>196</v>
      </c>
      <c r="B184" s="249"/>
      <c r="C184" s="249"/>
      <c r="D184" s="249"/>
      <c r="E184" s="1" t="s">
        <v>197</v>
      </c>
      <c r="F184" s="1"/>
      <c r="G184" s="250"/>
      <c r="H184" s="1"/>
    </row>
    <row r="185" spans="1:8" ht="21">
      <c r="A185" s="249" t="s">
        <v>198</v>
      </c>
      <c r="B185" s="249"/>
      <c r="C185" s="249"/>
      <c r="D185" s="249"/>
      <c r="E185" s="1" t="s">
        <v>199</v>
      </c>
      <c r="F185" s="1"/>
      <c r="G185" s="250"/>
      <c r="H185" s="1"/>
    </row>
    <row r="186" spans="1:7" ht="21">
      <c r="A186" s="251"/>
      <c r="B186" s="251"/>
      <c r="C186" s="252"/>
      <c r="D186" s="251"/>
      <c r="E186" s="253"/>
      <c r="F186" s="254"/>
      <c r="G186" s="240"/>
    </row>
    <row r="187" spans="1:8" ht="19.5">
      <c r="A187" s="255" t="s">
        <v>27</v>
      </c>
      <c r="B187" s="255"/>
      <c r="C187" s="255"/>
      <c r="D187" s="255"/>
      <c r="E187" s="255"/>
      <c r="F187" s="255"/>
      <c r="G187" s="255"/>
      <c r="H187" s="255"/>
    </row>
    <row r="188" spans="1:6" ht="19.5">
      <c r="A188" s="251"/>
      <c r="B188" s="251"/>
      <c r="C188" s="252"/>
      <c r="D188" s="251"/>
      <c r="E188" s="256"/>
      <c r="F188" s="257"/>
    </row>
    <row r="189" spans="1:7" ht="21">
      <c r="A189" s="240"/>
      <c r="B189" s="258"/>
      <c r="C189" s="258"/>
      <c r="D189" s="258"/>
      <c r="E189" s="2"/>
      <c r="F189" s="254"/>
      <c r="G189" s="240"/>
    </row>
    <row r="190" spans="1:8" ht="21">
      <c r="A190" s="240" t="s">
        <v>155</v>
      </c>
      <c r="B190" s="314" t="s">
        <v>220</v>
      </c>
      <c r="C190" s="259"/>
      <c r="D190" s="260"/>
      <c r="E190" s="2" t="s">
        <v>221</v>
      </c>
      <c r="F190" s="254"/>
      <c r="G190" s="240" t="s">
        <v>104</v>
      </c>
      <c r="H190" s="261"/>
    </row>
    <row r="191" spans="1:8" ht="21">
      <c r="A191" s="262" t="s">
        <v>156</v>
      </c>
      <c r="B191" s="262"/>
      <c r="C191" s="262"/>
      <c r="D191" s="262"/>
      <c r="E191" s="261"/>
      <c r="F191" s="261" t="s">
        <v>59</v>
      </c>
      <c r="G191" s="263"/>
      <c r="H191" s="261"/>
    </row>
    <row r="192" spans="1:7" ht="21">
      <c r="A192" s="261" t="s">
        <v>157</v>
      </c>
      <c r="B192" s="261"/>
      <c r="C192" s="261"/>
      <c r="D192" s="261"/>
      <c r="E192" s="261"/>
      <c r="F192" s="261"/>
      <c r="G192" s="263"/>
    </row>
    <row r="193" spans="1:7" ht="21">
      <c r="A193" s="261"/>
      <c r="B193" s="261"/>
      <c r="C193" s="261"/>
      <c r="D193" s="261"/>
      <c r="E193" s="261"/>
      <c r="F193" s="261"/>
      <c r="G193" s="263"/>
    </row>
    <row r="194" spans="1:8" ht="21">
      <c r="A194" s="258"/>
      <c r="B194" s="258"/>
      <c r="C194" s="258"/>
      <c r="D194" s="258"/>
      <c r="E194" s="258"/>
      <c r="F194" s="258"/>
      <c r="G194" s="258"/>
      <c r="H194" s="258"/>
    </row>
    <row r="195" spans="1:8" ht="21">
      <c r="A195" s="258"/>
      <c r="B195" s="258"/>
      <c r="C195" s="258"/>
      <c r="D195" s="258"/>
      <c r="E195" s="258"/>
      <c r="F195" s="258"/>
      <c r="G195" s="258"/>
      <c r="H195" s="258"/>
    </row>
    <row r="196" spans="1:8" ht="18.75">
      <c r="A196" s="139"/>
      <c r="B196" s="312"/>
      <c r="C196" s="139"/>
      <c r="D196" s="139"/>
      <c r="E196" s="139"/>
      <c r="F196" s="139"/>
      <c r="G196" s="309"/>
      <c r="H196" s="139"/>
    </row>
    <row r="197" spans="1:8" ht="21">
      <c r="A197" s="313"/>
      <c r="B197" s="313"/>
      <c r="C197" s="313"/>
      <c r="D197" s="313"/>
      <c r="E197" s="313"/>
      <c r="F197" s="313"/>
      <c r="G197" s="313"/>
      <c r="H197" s="313"/>
    </row>
  </sheetData>
  <sheetProtection/>
  <mergeCells count="53">
    <mergeCell ref="A123:B123"/>
    <mergeCell ref="G122:H122"/>
    <mergeCell ref="C122:D122"/>
    <mergeCell ref="A122:B122"/>
    <mergeCell ref="A187:H187"/>
    <mergeCell ref="A194:H194"/>
    <mergeCell ref="A195:H195"/>
    <mergeCell ref="A197:H197"/>
    <mergeCell ref="B109:D109"/>
    <mergeCell ref="A111:D111"/>
    <mergeCell ref="B189:D189"/>
    <mergeCell ref="A191:D191"/>
    <mergeCell ref="G123:H123"/>
    <mergeCell ref="C123:D123"/>
    <mergeCell ref="A162:H162"/>
    <mergeCell ref="A169:H169"/>
    <mergeCell ref="A171:H171"/>
    <mergeCell ref="B179:G179"/>
    <mergeCell ref="A184:D184"/>
    <mergeCell ref="A185:D185"/>
    <mergeCell ref="F152:H152"/>
    <mergeCell ref="A153:C153"/>
    <mergeCell ref="F153:H153"/>
    <mergeCell ref="A154:C154"/>
    <mergeCell ref="F154:H154"/>
    <mergeCell ref="A160:H160"/>
    <mergeCell ref="A107:H107"/>
    <mergeCell ref="A82:H82"/>
    <mergeCell ref="A88:H88"/>
    <mergeCell ref="A89:H89"/>
    <mergeCell ref="A100:H100"/>
    <mergeCell ref="A104:D104"/>
    <mergeCell ref="A105:D105"/>
    <mergeCell ref="A67:D67"/>
    <mergeCell ref="A68:D68"/>
    <mergeCell ref="A70:H70"/>
    <mergeCell ref="B72:D72"/>
    <mergeCell ref="A74:D74"/>
    <mergeCell ref="A81:H81"/>
    <mergeCell ref="A11:B11"/>
    <mergeCell ref="C11:D11"/>
    <mergeCell ref="G11:H11"/>
    <mergeCell ref="A41:H41"/>
    <mergeCell ref="A43:H43"/>
    <mergeCell ref="A61:H61"/>
    <mergeCell ref="F6:H6"/>
    <mergeCell ref="A7:H7"/>
    <mergeCell ref="F8:H8"/>
    <mergeCell ref="A9:D9"/>
    <mergeCell ref="G9:H9"/>
    <mergeCell ref="A10:B10"/>
    <mergeCell ref="C10:D10"/>
    <mergeCell ref="G10:H10"/>
  </mergeCells>
  <printOptions horizontalCentered="1"/>
  <pageMargins left="0" right="0" top="0.35433070866141736" bottom="0.15748031496062992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="115" zoomScaleSheetLayoutView="115" zoomScalePageLayoutView="0" workbookViewId="0" topLeftCell="A16">
      <selection activeCell="B6" sqref="B6"/>
    </sheetView>
  </sheetViews>
  <sheetFormatPr defaultColWidth="9.140625" defaultRowHeight="12.75"/>
  <cols>
    <col min="1" max="1" width="8.421875" style="0" customWidth="1"/>
    <col min="2" max="2" width="65.140625" style="0" customWidth="1"/>
  </cols>
  <sheetData>
    <row r="1" ht="20.25">
      <c r="A1" s="319"/>
    </row>
    <row r="2" ht="20.25">
      <c r="A2" s="319"/>
    </row>
    <row r="3" ht="12.75">
      <c r="A3" s="320"/>
    </row>
    <row r="4" ht="25.5">
      <c r="A4" s="321"/>
    </row>
    <row r="5" ht="22.5">
      <c r="A5" s="322"/>
    </row>
    <row r="6" ht="21.75">
      <c r="A6" s="317"/>
    </row>
    <row r="8" spans="1:4" ht="21">
      <c r="A8" s="327" t="s">
        <v>225</v>
      </c>
      <c r="B8" s="327"/>
      <c r="C8" s="327"/>
      <c r="D8" s="327"/>
    </row>
    <row r="9" spans="1:4" ht="21">
      <c r="A9" s="327" t="s">
        <v>226</v>
      </c>
      <c r="B9" s="327"/>
      <c r="C9" s="327"/>
      <c r="D9" s="327"/>
    </row>
    <row r="10" spans="1:4" ht="21">
      <c r="A10" s="327" t="s">
        <v>227</v>
      </c>
      <c r="B10" s="327"/>
      <c r="C10" s="327"/>
      <c r="D10" s="327"/>
    </row>
    <row r="11" ht="21">
      <c r="A11" s="183"/>
    </row>
    <row r="12" spans="1:4" ht="87.75" customHeight="1">
      <c r="A12" s="326" t="s">
        <v>232</v>
      </c>
      <c r="B12" s="326"/>
      <c r="C12" s="326"/>
      <c r="D12" s="326"/>
    </row>
    <row r="13" ht="13.5" customHeight="1">
      <c r="A13" s="323"/>
    </row>
    <row r="14" ht="21">
      <c r="B14" s="2" t="s">
        <v>228</v>
      </c>
    </row>
    <row r="15" ht="12.75">
      <c r="A15" s="324"/>
    </row>
    <row r="16" ht="21">
      <c r="A16" s="325" t="s">
        <v>229</v>
      </c>
    </row>
    <row r="17" ht="21">
      <c r="A17" s="2"/>
    </row>
    <row r="18" ht="21">
      <c r="A18" s="2"/>
    </row>
    <row r="19" ht="21">
      <c r="A19" s="183"/>
    </row>
    <row r="20" spans="1:4" ht="21">
      <c r="A20" s="327" t="s">
        <v>233</v>
      </c>
      <c r="B20" s="327"/>
      <c r="C20" s="327"/>
      <c r="D20" s="327"/>
    </row>
    <row r="21" spans="1:4" ht="21">
      <c r="A21" s="327" t="s">
        <v>230</v>
      </c>
      <c r="B21" s="327"/>
      <c r="C21" s="327"/>
      <c r="D21" s="327"/>
    </row>
    <row r="22" spans="1:4" ht="21">
      <c r="A22" s="327" t="s">
        <v>231</v>
      </c>
      <c r="B22" s="327"/>
      <c r="C22" s="327"/>
      <c r="D22" s="327"/>
    </row>
    <row r="24" ht="21">
      <c r="A24" s="2"/>
    </row>
    <row r="25" ht="21">
      <c r="A25" s="183"/>
    </row>
    <row r="26" ht="18.75">
      <c r="A26" s="5"/>
    </row>
    <row r="27" ht="21.75">
      <c r="A27" s="317"/>
    </row>
    <row r="28" ht="21.75">
      <c r="A28" s="317"/>
    </row>
    <row r="29" ht="21.75">
      <c r="A29" s="317"/>
    </row>
    <row r="30" ht="21.75">
      <c r="A30" s="317"/>
    </row>
    <row r="31" ht="21.75">
      <c r="A31" s="318"/>
    </row>
  </sheetData>
  <sheetProtection/>
  <mergeCells count="7">
    <mergeCell ref="A12:D12"/>
    <mergeCell ref="A8:D8"/>
    <mergeCell ref="A9:D9"/>
    <mergeCell ref="A10:D10"/>
    <mergeCell ref="A21:D21"/>
    <mergeCell ref="A22:D22"/>
    <mergeCell ref="A20:D20"/>
  </mergeCells>
  <printOptions horizontalCentered="1"/>
  <pageMargins left="0.5118110236220472" right="0.5118110236220472" top="0.5511811023622047" bottom="0.35433070866141736" header="0.31496062992125984" footer="0.11811023622047245"/>
  <pageSetup orientation="portrait" paperSize="9" r:id="rId3"/>
  <legacyDrawing r:id="rId2"/>
  <oleObjects>
    <oleObject progId="MS_ClipArt_Gallery.2" shapeId="17687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Corporate Edition</cp:lastModifiedBy>
  <cp:lastPrinted>2011-12-23T06:26:08Z</cp:lastPrinted>
  <dcterms:created xsi:type="dcterms:W3CDTF">1996-10-14T23:33:28Z</dcterms:created>
  <dcterms:modified xsi:type="dcterms:W3CDTF">2012-02-17T10:09:59Z</dcterms:modified>
  <cp:category/>
  <cp:version/>
  <cp:contentType/>
  <cp:contentStatus/>
</cp:coreProperties>
</file>